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IM/PPA/Saatse piiripunkt, Perdaku/"/>
    </mc:Choice>
  </mc:AlternateContent>
  <xr:revisionPtr revIDLastSave="0" documentId="8_{8D7DA15D-F0FD-4EF9-8C60-A6D186A1290F}" xr6:coauthVersionLast="47" xr6:coauthVersionMax="47" xr10:uidLastSave="{00000000-0000-0000-0000-000000000000}"/>
  <bookViews>
    <workbookView xWindow="22932" yWindow="-108" windowWidth="30936" windowHeight="16896"/>
  </bookViews>
  <sheets>
    <sheet name="kulupõhine " sheetId="4" r:id="rId1"/>
    <sheet name="kulupõhine annuiteetgraafik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  <c r="F31" i="4"/>
  <c r="E22" i="4"/>
  <c r="E20" i="4"/>
  <c r="E16" i="4"/>
  <c r="E14" i="4"/>
  <c r="E15" i="4"/>
  <c r="E13" i="4"/>
  <c r="E12" i="4"/>
  <c r="E26" i="4"/>
  <c r="D8" i="5"/>
  <c r="D9" i="5"/>
  <c r="L9" i="5"/>
  <c r="M4" i="5"/>
  <c r="E10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F25" i="4"/>
  <c r="F26" i="4"/>
  <c r="E12" i="5"/>
  <c r="E11" i="5"/>
  <c r="F17" i="5"/>
  <c r="C17" i="5"/>
  <c r="D17" i="5"/>
  <c r="E17" i="5"/>
  <c r="G17" i="5"/>
  <c r="C18" i="5"/>
  <c r="F12" i="4"/>
  <c r="F18" i="5"/>
  <c r="D18" i="5"/>
  <c r="F19" i="5"/>
  <c r="E18" i="5"/>
  <c r="G18" i="5"/>
  <c r="C19" i="5"/>
  <c r="D19" i="5"/>
  <c r="E19" i="5"/>
  <c r="G19" i="5"/>
  <c r="C20" i="5"/>
  <c r="F20" i="5"/>
  <c r="D20" i="5"/>
  <c r="E20" i="5"/>
  <c r="G20" i="5"/>
  <c r="C21" i="5"/>
  <c r="F21" i="5"/>
  <c r="D21" i="5"/>
  <c r="E21" i="5"/>
  <c r="G21" i="5"/>
  <c r="C22" i="5"/>
  <c r="F22" i="5"/>
  <c r="D22" i="5"/>
  <c r="E22" i="5"/>
  <c r="G22" i="5"/>
  <c r="C23" i="5"/>
  <c r="F23" i="5"/>
  <c r="D23" i="5"/>
  <c r="E23" i="5"/>
  <c r="G23" i="5"/>
  <c r="C24" i="5"/>
  <c r="F24" i="5"/>
  <c r="D24" i="5"/>
  <c r="E24" i="5"/>
  <c r="G24" i="5"/>
  <c r="C25" i="5"/>
  <c r="F25" i="5"/>
  <c r="D25" i="5"/>
  <c r="E25" i="5"/>
  <c r="G25" i="5"/>
  <c r="C26" i="5"/>
  <c r="F26" i="5"/>
  <c r="D26" i="5"/>
  <c r="F27" i="5"/>
  <c r="E26" i="5"/>
  <c r="G26" i="5"/>
  <c r="C27" i="5"/>
  <c r="D27" i="5"/>
  <c r="E27" i="5"/>
  <c r="G27" i="5"/>
  <c r="C28" i="5"/>
  <c r="F28" i="5"/>
  <c r="D28" i="5"/>
  <c r="E28" i="5"/>
  <c r="G28" i="5"/>
  <c r="C29" i="5"/>
  <c r="F29" i="5"/>
  <c r="D29" i="5"/>
  <c r="E29" i="5"/>
  <c r="G29" i="5"/>
  <c r="C30" i="5"/>
  <c r="F30" i="5"/>
  <c r="D30" i="5"/>
  <c r="E30" i="5"/>
  <c r="G30" i="5"/>
  <c r="C31" i="5"/>
  <c r="F31" i="5"/>
  <c r="D31" i="5"/>
  <c r="F32" i="5"/>
  <c r="E31" i="5"/>
  <c r="G31" i="5"/>
  <c r="C32" i="5"/>
  <c r="D32" i="5"/>
  <c r="E32" i="5"/>
  <c r="G32" i="5"/>
  <c r="C33" i="5"/>
  <c r="F33" i="5"/>
  <c r="D33" i="5"/>
  <c r="E33" i="5"/>
  <c r="G33" i="5"/>
  <c r="C34" i="5"/>
  <c r="F34" i="5"/>
  <c r="D34" i="5"/>
  <c r="E34" i="5"/>
  <c r="G34" i="5"/>
  <c r="C35" i="5"/>
  <c r="F35" i="5"/>
  <c r="D35" i="5"/>
  <c r="E35" i="5"/>
  <c r="G35" i="5"/>
  <c r="C36" i="5"/>
  <c r="F36" i="5"/>
  <c r="D36" i="5"/>
  <c r="E36" i="5"/>
  <c r="G36" i="5"/>
  <c r="C37" i="5"/>
  <c r="F37" i="5"/>
  <c r="D37" i="5"/>
  <c r="E37" i="5"/>
  <c r="G37" i="5"/>
  <c r="C38" i="5"/>
  <c r="F38" i="5"/>
  <c r="D38" i="5"/>
  <c r="E38" i="5"/>
  <c r="G38" i="5"/>
  <c r="C39" i="5"/>
  <c r="F39" i="5"/>
  <c r="D39" i="5"/>
  <c r="F40" i="5"/>
  <c r="E39" i="5"/>
  <c r="G39" i="5"/>
  <c r="C40" i="5"/>
  <c r="D40" i="5"/>
  <c r="E40" i="5"/>
  <c r="G40" i="5"/>
  <c r="C41" i="5"/>
  <c r="F41" i="5"/>
  <c r="D41" i="5"/>
  <c r="E41" i="5"/>
  <c r="G41" i="5"/>
  <c r="C42" i="5"/>
  <c r="F42" i="5"/>
  <c r="D42" i="5"/>
  <c r="E42" i="5"/>
  <c r="G42" i="5"/>
  <c r="C43" i="5"/>
  <c r="F43" i="5"/>
  <c r="D43" i="5"/>
  <c r="E43" i="5"/>
  <c r="G43" i="5"/>
  <c r="C44" i="5"/>
  <c r="F44" i="5"/>
  <c r="D44" i="5"/>
  <c r="E44" i="5"/>
  <c r="G44" i="5"/>
  <c r="C45" i="5"/>
  <c r="F45" i="5"/>
  <c r="D45" i="5"/>
  <c r="E45" i="5"/>
  <c r="G45" i="5"/>
  <c r="C46" i="5"/>
  <c r="F46" i="5"/>
  <c r="D46" i="5"/>
  <c r="E46" i="5"/>
  <c r="G46" i="5"/>
  <c r="C47" i="5"/>
  <c r="F47" i="5"/>
  <c r="D47" i="5"/>
  <c r="E47" i="5"/>
  <c r="G47" i="5"/>
  <c r="C48" i="5"/>
  <c r="F48" i="5"/>
  <c r="D48" i="5"/>
  <c r="E48" i="5"/>
  <c r="G48" i="5"/>
  <c r="C49" i="5"/>
  <c r="F49" i="5"/>
  <c r="D49" i="5"/>
  <c r="E49" i="5"/>
  <c r="G49" i="5"/>
  <c r="C50" i="5"/>
  <c r="F50" i="5"/>
  <c r="D50" i="5"/>
  <c r="E50" i="5"/>
  <c r="G50" i="5"/>
  <c r="C51" i="5"/>
  <c r="F51" i="5"/>
  <c r="D51" i="5"/>
  <c r="E51" i="5"/>
  <c r="G51" i="5"/>
  <c r="C52" i="5"/>
  <c r="F52" i="5"/>
  <c r="D52" i="5"/>
  <c r="E52" i="5"/>
  <c r="G52" i="5"/>
  <c r="C53" i="5"/>
  <c r="F53" i="5"/>
  <c r="D53" i="5"/>
  <c r="E53" i="5"/>
  <c r="G53" i="5"/>
  <c r="C54" i="5"/>
  <c r="F54" i="5"/>
  <c r="D54" i="5"/>
  <c r="E54" i="5"/>
  <c r="G54" i="5"/>
  <c r="C55" i="5"/>
  <c r="F55" i="5"/>
  <c r="G55" i="5"/>
  <c r="C56" i="5"/>
  <c r="D55" i="5"/>
  <c r="F56" i="5"/>
  <c r="E55" i="5"/>
  <c r="D56" i="5"/>
  <c r="E56" i="5"/>
  <c r="G56" i="5"/>
  <c r="C57" i="5"/>
  <c r="F57" i="5"/>
  <c r="D57" i="5"/>
  <c r="F58" i="5"/>
  <c r="E57" i="5"/>
  <c r="G57" i="5"/>
  <c r="C58" i="5"/>
  <c r="D58" i="5"/>
  <c r="E58" i="5"/>
  <c r="G58" i="5"/>
  <c r="C59" i="5"/>
  <c r="F59" i="5"/>
  <c r="D59" i="5"/>
  <c r="E59" i="5"/>
  <c r="G59" i="5"/>
  <c r="C60" i="5"/>
  <c r="F60" i="5"/>
  <c r="D60" i="5"/>
  <c r="E60" i="5"/>
  <c r="G60" i="5"/>
  <c r="C61" i="5"/>
  <c r="F61" i="5"/>
  <c r="D61" i="5"/>
  <c r="E61" i="5"/>
  <c r="G61" i="5"/>
  <c r="C62" i="5"/>
  <c r="F62" i="5"/>
  <c r="D62" i="5"/>
  <c r="E62" i="5"/>
  <c r="G62" i="5"/>
  <c r="C63" i="5"/>
  <c r="F63" i="5"/>
  <c r="D63" i="5"/>
  <c r="E63" i="5"/>
  <c r="G63" i="5"/>
  <c r="C64" i="5"/>
  <c r="F64" i="5"/>
  <c r="D64" i="5"/>
  <c r="E64" i="5"/>
  <c r="G64" i="5"/>
  <c r="C65" i="5"/>
  <c r="F65" i="5"/>
  <c r="D65" i="5"/>
  <c r="E65" i="5"/>
  <c r="G65" i="5"/>
  <c r="C66" i="5"/>
  <c r="F66" i="5"/>
  <c r="D66" i="5"/>
  <c r="E66" i="5"/>
  <c r="G66" i="5"/>
  <c r="C67" i="5"/>
  <c r="F67" i="5"/>
  <c r="D67" i="5"/>
  <c r="E67" i="5"/>
  <c r="G67" i="5"/>
  <c r="C68" i="5"/>
  <c r="F68" i="5"/>
  <c r="D68" i="5"/>
  <c r="E68" i="5"/>
  <c r="G68" i="5"/>
  <c r="C69" i="5"/>
  <c r="F69" i="5"/>
  <c r="D69" i="5"/>
  <c r="E69" i="5"/>
  <c r="G69" i="5"/>
  <c r="C70" i="5"/>
  <c r="F70" i="5"/>
  <c r="D70" i="5"/>
  <c r="E70" i="5"/>
  <c r="G70" i="5"/>
  <c r="C71" i="5"/>
  <c r="F71" i="5"/>
  <c r="D71" i="5"/>
  <c r="E71" i="5"/>
  <c r="G71" i="5"/>
  <c r="C72" i="5"/>
  <c r="F72" i="5"/>
  <c r="D72" i="5"/>
  <c r="E72" i="5"/>
  <c r="G72" i="5"/>
  <c r="C73" i="5"/>
  <c r="F73" i="5"/>
  <c r="D73" i="5"/>
  <c r="E73" i="5"/>
  <c r="G73" i="5"/>
  <c r="C74" i="5"/>
  <c r="F74" i="5"/>
  <c r="D74" i="5"/>
  <c r="E74" i="5"/>
  <c r="G74" i="5"/>
  <c r="C75" i="5"/>
  <c r="F75" i="5"/>
  <c r="D75" i="5"/>
  <c r="E75" i="5"/>
  <c r="G75" i="5"/>
  <c r="C76" i="5"/>
  <c r="F76" i="5"/>
  <c r="D76" i="5"/>
  <c r="E76" i="5"/>
  <c r="G76" i="5"/>
  <c r="E17" i="4"/>
  <c r="E28" i="4"/>
  <c r="E29" i="4"/>
  <c r="E30" i="4"/>
  <c r="F17" i="4"/>
  <c r="F28" i="4"/>
  <c r="F29" i="4"/>
  <c r="F30" i="4"/>
</calcChain>
</file>

<file path=xl/sharedStrings.xml><?xml version="1.0" encoding="utf-8"?>
<sst xmlns="http://schemas.openxmlformats.org/spreadsheetml/2006/main" count="77" uniqueCount="64">
  <si>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</si>
  <si>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</si>
  <si>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</si>
  <si>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</si>
  <si>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</si>
  <si>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</si>
  <si>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</si>
  <si>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</si>
  <si>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</si>
  <si>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</si>
  <si>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</si>
  <si>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</si>
  <si>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</si>
  <si>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</si>
  <si>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</si>
  <si>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</si>
  <si>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</si>
  <si>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</si>
  <si>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</si>
  <si>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</si>
  <si>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</si>
  <si>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</si>
  <si>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</si>
  <si>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</si>
  <si>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Tarbimisteenused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</si>
  <si>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</si>
  <si>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</si>
  <si>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</si>
  <si>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</si>
  <si>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Kapitalikomponent </t>
  </si>
  <si>
    <t>Heakord</t>
  </si>
  <si>
    <t>Tugiteenused (710-720, 740)</t>
  </si>
  <si>
    <t>Maksete algus</t>
  </si>
  <si>
    <t>Maksete arv</t>
  </si>
  <si>
    <t>Kinnistu jääkmaksumus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</si>
  <si>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</si>
  <si>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</si>
  <si>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</si>
  <si>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</si>
  <si>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</si>
  <si>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</si>
  <si>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</si>
  <si>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</si>
  <si>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</si>
  <si>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</si>
  <si>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</si>
  <si>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Üüripind</t>
  </si>
  <si>
    <t>Kokku:</t>
  </si>
  <si>
    <t>üürnik 1</t>
  </si>
  <si>
    <t>Remonttööd</t>
  </si>
  <si>
    <t>Politsei- ja Piirivalveamet</t>
  </si>
  <si>
    <t>Kapitali tulumäär 2018 II pa</t>
  </si>
  <si>
    <t>puurkaev</t>
  </si>
  <si>
    <t>Lisa 3 üürilepingule nr Ü15007/18</t>
  </si>
  <si>
    <t>Võru maakond, Setomaa vald, Perdaku küla, Piiripunkti</t>
  </si>
  <si>
    <t>Kapitalikomponendi annuiteetmaksegraafik - Piiripunkti, Perdaku küla, Setomaa vald, Võru maakond</t>
  </si>
  <si>
    <t>elektriküte</t>
  </si>
  <si>
    <t>Ei indekseerita</t>
  </si>
  <si>
    <t xml:space="preserve"> Indekseerimine 31.dets THI, max 3%</t>
  </si>
  <si>
    <t>Teenuse hinna muutus</t>
  </si>
  <si>
    <t>Teenuse hinna ja tarbimise muutus</t>
  </si>
  <si>
    <t>Kõrvalteenuste eest tasumine tegeliku kulu alusel, esitatud kuluprognoos</t>
  </si>
  <si>
    <t>Üür ja kõrvalteenuste tasu 01.01.2023 - 31.08.2023</t>
  </si>
  <si>
    <t>8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</si>
</sst>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"/>
    <numFmt numFmtId="183" formatCode="0.0"/>
    <numFmt numFmtId="184" formatCode="0.000%"/>
    <numFmt numFmtId="185" formatCode="d&quot;.&quot;mm&quot;.&quot;yyyy"/>
    <numFmt numFmtId="186" formatCode="#,##0.00&quot; &quot;;[Red]&quot;-&quot;#,##0.00&quot; &quot;"/>
    <numFmt numFmtId="187" formatCode="0.0%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  <font>
      <b/>
      <sz val="12"/>
      <color rgb="FF000000"/>
      <name val="Calibri"/>
      <family val="2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15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Fill="1"/>
    <xf numFmtId="0" fontId="8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176" fontId="2" fillId="0" borderId="1" xfId="0" applyNumberFormat="1" applyFont="1" applyFill="1" applyBorder="1" applyAlignment="1">
      <alignment horizontal="right"/>
    </xf>
    <xf numFmtId="0" fontId="10" fillId="0" borderId="1" xfId="0" applyFont="1" applyBorder="1"/>
    <xf numFmtId="0" fontId="10" fillId="0" borderId="0" xfId="0" applyFont="1" applyBorder="1"/>
    <xf numFmtId="0" fontId="10" fillId="0" borderId="0" xfId="0" applyFo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wrapText="1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/>
    <xf numFmtId="4" fontId="2" fillId="2" borderId="5" xfId="0" applyNumberFormat="1" applyFont="1" applyFill="1" applyBorder="1" applyAlignment="1">
      <alignment horizontal="right"/>
    </xf>
    <xf numFmtId="0" fontId="8" fillId="2" borderId="7" xfId="0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Border="1"/>
    <xf numFmtId="4" fontId="11" fillId="3" borderId="8" xfId="0" applyNumberFormat="1" applyFont="1" applyFill="1" applyBorder="1" applyAlignment="1">
      <alignment horizontal="right"/>
    </xf>
    <xf numFmtId="0" fontId="8" fillId="3" borderId="9" xfId="0" applyFont="1" applyFill="1" applyBorder="1"/>
    <xf numFmtId="0" fontId="10" fillId="2" borderId="5" xfId="0" applyFont="1" applyFill="1" applyBorder="1" applyAlignment="1">
      <alignment horizontal="left"/>
    </xf>
    <xf numFmtId="4" fontId="10" fillId="2" borderId="4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left"/>
    </xf>
    <xf numFmtId="0" fontId="10" fillId="4" borderId="11" xfId="0" applyFont="1" applyFill="1" applyBorder="1"/>
    <xf numFmtId="0" fontId="8" fillId="4" borderId="12" xfId="0" applyFont="1" applyFill="1" applyBorder="1"/>
    <xf numFmtId="0" fontId="10" fillId="0" borderId="0" xfId="0" applyFont="1" applyBorder="1" applyAlignment="1">
      <alignment horizontal="left"/>
    </xf>
    <xf numFmtId="4" fontId="10" fillId="0" borderId="8" xfId="0" applyNumberFormat="1" applyFont="1" applyBorder="1" applyAlignment="1">
      <alignment horizontal="right"/>
    </xf>
    <xf numFmtId="4" fontId="10" fillId="0" borderId="9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0" fillId="0" borderId="9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left"/>
    </xf>
    <xf numFmtId="4" fontId="10" fillId="0" borderId="8" xfId="0" applyNumberFormat="1" applyFont="1" applyBorder="1"/>
    <xf numFmtId="3" fontId="10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left"/>
    </xf>
    <xf numFmtId="4" fontId="10" fillId="0" borderId="13" xfId="0" applyNumberFormat="1" applyFont="1" applyBorder="1"/>
    <xf numFmtId="4" fontId="2" fillId="0" borderId="14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8" fillId="0" borderId="15" xfId="0" applyFont="1" applyBorder="1"/>
    <xf numFmtId="4" fontId="8" fillId="0" borderId="16" xfId="0" applyNumberFormat="1" applyFont="1" applyFill="1" applyBorder="1" applyAlignment="1">
      <alignment wrapText="1"/>
    </xf>
    <xf numFmtId="4" fontId="10" fillId="2" borderId="7" xfId="0" applyNumberFormat="1" applyFont="1" applyFill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10" fillId="2" borderId="17" xfId="0" applyFont="1" applyFill="1" applyBorder="1"/>
    <xf numFmtId="0" fontId="8" fillId="0" borderId="18" xfId="0" applyFont="1" applyBorder="1"/>
    <xf numFmtId="0" fontId="8" fillId="0" borderId="19" xfId="0" applyFont="1" applyBorder="1"/>
    <xf numFmtId="0" fontId="10" fillId="2" borderId="20" xfId="0" applyFont="1" applyFill="1" applyBorder="1" applyAlignment="1">
      <alignment horizontal="center"/>
    </xf>
    <xf numFmtId="4" fontId="10" fillId="3" borderId="7" xfId="0" applyNumberFormat="1" applyFont="1" applyFill="1" applyBorder="1" applyAlignment="1">
      <alignment horizontal="right"/>
    </xf>
    <xf numFmtId="4" fontId="10" fillId="3" borderId="4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3" fillId="0" borderId="0" xfId="0" applyFont="1"/>
    <xf numFmtId="0" fontId="8" fillId="0" borderId="15" xfId="0" applyFont="1" applyBorder="1" applyAlignment="1"/>
    <xf numFmtId="0" fontId="10" fillId="0" borderId="0" xfId="0" applyFont="1" applyBorder="1" applyAlignment="1">
      <alignment horizontal="left" wrapText="1"/>
    </xf>
    <xf numFmtId="0" fontId="8" fillId="0" borderId="1" xfId="0" applyFont="1" applyBorder="1" applyAlignment="1"/>
    <xf numFmtId="9" fontId="8" fillId="0" borderId="0" xfId="2" applyFont="1"/>
    <xf numFmtId="1" fontId="8" fillId="0" borderId="0" xfId="0" applyNumberFormat="1" applyFont="1"/>
    <xf numFmtId="0" fontId="8" fillId="0" borderId="0" xfId="0" applyFont="1" applyAlignment="1">
      <alignment horizontal="center"/>
    </xf>
    <xf numFmtId="183" fontId="8" fillId="0" borderId="0" xfId="0" applyNumberFormat="1" applyFont="1"/>
    <xf numFmtId="183" fontId="10" fillId="0" borderId="0" xfId="0" applyNumberFormat="1" applyFont="1"/>
    <xf numFmtId="0" fontId="8" fillId="3" borderId="15" xfId="0" applyFont="1" applyFill="1" applyBorder="1"/>
    <xf numFmtId="0" fontId="8" fillId="3" borderId="6" xfId="0" applyFont="1" applyFill="1" applyBorder="1"/>
    <xf numFmtId="3" fontId="8" fillId="0" borderId="0" xfId="0" applyNumberFormat="1" applyFont="1"/>
    <xf numFmtId="2" fontId="8" fillId="0" borderId="0" xfId="0" applyNumberFormat="1" applyFont="1"/>
    <xf numFmtId="4" fontId="8" fillId="3" borderId="4" xfId="0" applyNumberFormat="1" applyFont="1" applyFill="1" applyBorder="1" applyAlignment="1">
      <alignment vertical="center" wrapText="1"/>
    </xf>
    <xf numFmtId="4" fontId="8" fillId="3" borderId="16" xfId="0" applyNumberFormat="1" applyFont="1" applyFill="1" applyBorder="1" applyAlignment="1">
      <alignment vertical="center" wrapText="1"/>
    </xf>
    <xf numFmtId="4" fontId="10" fillId="4" borderId="13" xfId="0" applyNumberFormat="1" applyFont="1" applyFill="1" applyBorder="1" applyAlignment="1">
      <alignment horizontal="right"/>
    </xf>
    <xf numFmtId="4" fontId="10" fillId="4" borderId="14" xfId="0" applyNumberFormat="1" applyFont="1" applyFill="1" applyBorder="1" applyAlignment="1">
      <alignment horizontal="right"/>
    </xf>
    <xf numFmtId="0" fontId="6" fillId="3" borderId="0" xfId="1" applyFill="1"/>
    <xf numFmtId="0" fontId="14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15" fillId="5" borderId="0" xfId="1" applyFont="1" applyFill="1"/>
    <xf numFmtId="4" fontId="6" fillId="5" borderId="0" xfId="1" applyNumberFormat="1" applyFill="1"/>
    <xf numFmtId="0" fontId="6" fillId="6" borderId="21" xfId="1" applyFill="1" applyBorder="1"/>
    <xf numFmtId="0" fontId="6" fillId="5" borderId="22" xfId="1" applyFill="1" applyBorder="1"/>
    <xf numFmtId="0" fontId="0" fillId="3" borderId="22" xfId="0" applyFill="1" applyBorder="1"/>
    <xf numFmtId="185" fontId="6" fillId="6" borderId="22" xfId="1" applyNumberFormat="1" applyFill="1" applyBorder="1"/>
    <xf numFmtId="0" fontId="6" fillId="6" borderId="23" xfId="1" applyFill="1" applyBorder="1"/>
    <xf numFmtId="0" fontId="6" fillId="6" borderId="24" xfId="1" applyFill="1" applyBorder="1"/>
    <xf numFmtId="0" fontId="6" fillId="5" borderId="0" xfId="1" applyFill="1" applyBorder="1"/>
    <xf numFmtId="0" fontId="0" fillId="3" borderId="0" xfId="0" applyFill="1" applyBorder="1"/>
    <xf numFmtId="0" fontId="6" fillId="6" borderId="0" xfId="1" applyFill="1" applyBorder="1"/>
    <xf numFmtId="0" fontId="6" fillId="6" borderId="25" xfId="1" applyFill="1" applyBorder="1"/>
    <xf numFmtId="10" fontId="6" fillId="6" borderId="0" xfId="2" applyNumberFormat="1" applyFont="1" applyFill="1" applyBorder="1"/>
    <xf numFmtId="0" fontId="6" fillId="6" borderId="19" xfId="1" applyFill="1" applyBorder="1"/>
    <xf numFmtId="0" fontId="6" fillId="5" borderId="26" xfId="1" applyFill="1" applyBorder="1"/>
    <xf numFmtId="0" fontId="0" fillId="3" borderId="26" xfId="0" applyFill="1" applyBorder="1"/>
    <xf numFmtId="184" fontId="6" fillId="6" borderId="26" xfId="1" applyNumberFormat="1" applyFill="1" applyBorder="1"/>
    <xf numFmtId="0" fontId="6" fillId="6" borderId="27" xfId="1" applyFill="1" applyBorder="1"/>
    <xf numFmtId="0" fontId="16" fillId="3" borderId="0" xfId="1" applyFont="1" applyFill="1"/>
    <xf numFmtId="0" fontId="0" fillId="3" borderId="0" xfId="0" applyFill="1"/>
    <xf numFmtId="184" fontId="6" fillId="6" borderId="0" xfId="1" applyNumberFormat="1" applyFill="1" applyBorder="1"/>
    <xf numFmtId="0" fontId="17" fillId="5" borderId="35" xfId="1" applyFont="1" applyFill="1" applyBorder="1" applyAlignment="1">
      <alignment horizontal="right"/>
    </xf>
    <xf numFmtId="185" fontId="18" fillId="5" borderId="0" xfId="1" applyNumberFormat="1" applyFont="1" applyFill="1"/>
    <xf numFmtId="0" fontId="6" fillId="5" borderId="0" xfId="1" applyFill="1"/>
    <xf numFmtId="186" fontId="6" fillId="5" borderId="0" xfId="1" applyNumberFormat="1" applyFill="1"/>
    <xf numFmtId="4" fontId="6" fillId="6" borderId="0" xfId="1" applyNumberFormat="1" applyFill="1" applyBorder="1"/>
    <xf numFmtId="0" fontId="7" fillId="3" borderId="0" xfId="0" applyFont="1" applyFill="1" applyBorder="1" applyProtection="1">
      <protection hidden="1"/>
    </xf>
    <xf numFmtId="0" fontId="0" fillId="3" borderId="0" xfId="0" applyFill="1" applyBorder="1" applyProtection="1">
      <protection locked="0" hidden="1"/>
    </xf>
    <xf numFmtId="176" fontId="0" fillId="3" borderId="0" xfId="0" applyNumberFormat="1" applyFill="1" applyBorder="1" applyProtection="1">
      <protection hidden="1"/>
    </xf>
    <xf numFmtId="176" fontId="7" fillId="3" borderId="0" xfId="0" applyNumberFormat="1" applyFont="1" applyFill="1" applyBorder="1" applyProtection="1">
      <protection hidden="1"/>
    </xf>
    <xf numFmtId="0" fontId="19" fillId="7" borderId="0" xfId="0" applyFont="1" applyFill="1" applyBorder="1" applyProtection="1">
      <protection hidden="1"/>
    </xf>
    <xf numFmtId="0" fontId="0" fillId="7" borderId="0" xfId="0" applyFill="1"/>
    <xf numFmtId="0" fontId="19" fillId="7" borderId="0" xfId="0" applyFont="1" applyFill="1" applyBorder="1" applyProtection="1">
      <protection locked="0" hidden="1"/>
    </xf>
    <xf numFmtId="176" fontId="19" fillId="7" borderId="0" xfId="0" applyNumberFormat="1" applyFont="1" applyFill="1" applyBorder="1" applyProtection="1">
      <protection hidden="1"/>
    </xf>
    <xf numFmtId="187" fontId="5" fillId="7" borderId="0" xfId="2" applyNumberFormat="1" applyFont="1" applyFill="1"/>
    <xf numFmtId="0" fontId="7" fillId="7" borderId="0" xfId="0" applyFont="1" applyFill="1" applyBorder="1" applyProtection="1">
      <protection hidden="1"/>
    </xf>
    <xf numFmtId="176" fontId="7" fillId="7" borderId="0" xfId="0" applyNumberFormat="1" applyFont="1" applyFill="1" applyBorder="1" applyProtection="1">
      <protection hidden="1"/>
    </xf>
    <xf numFmtId="185" fontId="0" fillId="3" borderId="0" xfId="0" applyNumberFormat="1" applyFill="1" applyBorder="1"/>
    <xf numFmtId="186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3" fontId="6" fillId="6" borderId="0" xfId="1" applyNumberFormat="1" applyFill="1" applyBorder="1"/>
    <xf numFmtId="4" fontId="8" fillId="0" borderId="8" xfId="0" applyNumberFormat="1" applyFont="1" applyBorder="1" applyAlignment="1">
      <alignment horizontal="right"/>
    </xf>
    <xf numFmtId="0" fontId="20" fillId="0" borderId="0" xfId="0" applyFont="1"/>
    <xf numFmtId="0" fontId="21" fillId="5" borderId="0" xfId="1" applyFont="1" applyFill="1"/>
    <xf numFmtId="0" fontId="22" fillId="0" borderId="1" xfId="0" applyFont="1" applyBorder="1"/>
    <xf numFmtId="0" fontId="10" fillId="0" borderId="0" xfId="0" applyFont="1" applyBorder="1" applyAlignment="1">
      <alignment horizontal="right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 wrapText="1"/>
    </xf>
    <xf numFmtId="4" fontId="10" fillId="2" borderId="4" xfId="0" applyNumberFormat="1" applyFont="1" applyFill="1" applyBorder="1" applyAlignment="1">
      <alignment horizontal="right"/>
    </xf>
    <xf numFmtId="0" fontId="10" fillId="2" borderId="28" xfId="0" applyFont="1" applyFill="1" applyBorder="1" applyAlignment="1">
      <alignment horizontal="center" wrapText="1"/>
    </xf>
    <xf numFmtId="4" fontId="10" fillId="4" borderId="30" xfId="0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wrapText="1"/>
    </xf>
    <xf numFmtId="4" fontId="8" fillId="0" borderId="31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right"/>
    </xf>
    <xf numFmtId="0" fontId="10" fillId="0" borderId="11" xfId="0" applyFont="1" applyBorder="1"/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10" fillId="0" borderId="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5" xfId="0" applyFont="1" applyBorder="1" applyAlignment="1"/>
    <xf numFmtId="4" fontId="1" fillId="0" borderId="31" xfId="0" applyNumberFormat="1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/>
    <xf numFmtId="4" fontId="8" fillId="0" borderId="31" xfId="0" applyNumberFormat="1" applyFont="1" applyFill="1" applyBorder="1" applyAlignment="1">
      <alignment horizontal="center" vertical="center" wrapText="1"/>
    </xf>
    <xf numFmtId="4" fontId="8" fillId="0" borderId="32" xfId="0" applyNumberFormat="1" applyFont="1" applyFill="1" applyBorder="1" applyAlignment="1">
      <alignment horizontal="center" vertical="center" wrapText="1"/>
    </xf>
    <xf numFmtId="4" fontId="8" fillId="0" borderId="28" xfId="0" applyNumberFormat="1" applyFont="1" applyFill="1" applyBorder="1" applyAlignment="1">
      <alignment horizontal="center" vertical="center" wrapText="1"/>
    </xf>
  </cellXfs>
  <cellStyles count="3">
    <cellStyle name="Normaallaad 4" xfId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90" zoomScaleNormal="90" workbookViewId="0">
      <selection activeCell="Q29" sqref="Q29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60.5703125" style="1" customWidth="1"/>
    <col min="5" max="5" width="16.42578125" style="1" customWidth="1"/>
    <col min="6" max="6" width="16.5703125" style="1" customWidth="1"/>
    <col min="7" max="7" width="26.140625" style="1" customWidth="1"/>
    <col min="8" max="8" width="35.5703125" style="1" customWidth="1"/>
    <col min="9" max="9" width="7.5703125" style="1" customWidth="1"/>
    <col min="10" max="10" width="7.42578125" style="1" customWidth="1"/>
    <col min="11" max="11" width="9.140625" style="1"/>
    <col min="12" max="12" width="11.28515625" style="1" bestFit="1" customWidth="1"/>
    <col min="13" max="13" width="10.140625" style="1" bestFit="1" customWidth="1"/>
    <col min="14" max="16384" width="9.140625" style="1"/>
  </cols>
  <sheetData>
    <row r="1" spans="1:15" x14ac:dyDescent="0.25">
      <c r="H1" s="53" t="s">
        <v>53</v>
      </c>
    </row>
    <row r="2" spans="1:15" ht="15" customHeight="1" x14ac:dyDescent="0.25"/>
    <row r="3" spans="1:15" ht="18.75" customHeight="1" x14ac:dyDescent="0.3">
      <c r="A3" s="138" t="s">
        <v>62</v>
      </c>
      <c r="B3" s="138"/>
      <c r="C3" s="138"/>
      <c r="D3" s="138"/>
      <c r="E3" s="138"/>
      <c r="F3" s="138"/>
    </row>
    <row r="4" spans="1:15" ht="16.5" customHeight="1" x14ac:dyDescent="0.25">
      <c r="F4" s="3"/>
    </row>
    <row r="5" spans="1:15" x14ac:dyDescent="0.25">
      <c r="C5" s="4" t="s">
        <v>10</v>
      </c>
      <c r="D5" s="7" t="s">
        <v>50</v>
      </c>
      <c r="F5" s="3"/>
      <c r="I5" s="58"/>
      <c r="J5" s="59"/>
    </row>
    <row r="6" spans="1:15" ht="15.75" x14ac:dyDescent="0.25">
      <c r="C6" s="4" t="s">
        <v>11</v>
      </c>
      <c r="D6" s="120" t="s">
        <v>54</v>
      </c>
      <c r="F6" s="3"/>
      <c r="I6" s="58"/>
      <c r="J6" s="59"/>
      <c r="L6" s="60"/>
    </row>
    <row r="7" spans="1:15" x14ac:dyDescent="0.25">
      <c r="F7" s="3"/>
      <c r="G7" s="9"/>
      <c r="H7" s="9"/>
      <c r="I7" s="58"/>
      <c r="J7" s="59"/>
      <c r="K7" s="4"/>
      <c r="L7" s="60"/>
    </row>
    <row r="8" spans="1:15" ht="14.25" customHeight="1" x14ac:dyDescent="0.25">
      <c r="D8" s="5" t="s">
        <v>22</v>
      </c>
      <c r="E8" s="6">
        <v>19</v>
      </c>
      <c r="F8" s="7" t="s">
        <v>27</v>
      </c>
      <c r="H8" s="61"/>
    </row>
    <row r="9" spans="1:15" ht="14.25" customHeight="1" x14ac:dyDescent="0.25">
      <c r="D9" s="5" t="s">
        <v>15</v>
      </c>
      <c r="E9" s="6">
        <v>2729</v>
      </c>
      <c r="F9" s="7" t="s">
        <v>27</v>
      </c>
      <c r="G9" s="9"/>
      <c r="H9" s="62"/>
      <c r="K9" s="9"/>
    </row>
    <row r="10" spans="1:15" ht="14.25" customHeight="1" thickBot="1" x14ac:dyDescent="0.3">
      <c r="D10" s="121"/>
      <c r="E10" s="130"/>
      <c r="F10" s="131"/>
      <c r="G10" s="9"/>
      <c r="H10" s="62"/>
      <c r="K10" s="9"/>
    </row>
    <row r="11" spans="1:15" ht="17.25" x14ac:dyDescent="0.25">
      <c r="B11" s="10" t="s">
        <v>18</v>
      </c>
      <c r="C11" s="47"/>
      <c r="D11" s="47"/>
      <c r="E11" s="122" t="s">
        <v>28</v>
      </c>
      <c r="F11" s="50" t="s">
        <v>8</v>
      </c>
      <c r="G11" s="123" t="s">
        <v>23</v>
      </c>
      <c r="H11" s="11" t="s">
        <v>12</v>
      </c>
    </row>
    <row r="12" spans="1:15" ht="15" customHeight="1" x14ac:dyDescent="0.25">
      <c r="B12" s="46"/>
      <c r="C12" s="63" t="s">
        <v>29</v>
      </c>
      <c r="D12" s="64"/>
      <c r="E12" s="127">
        <f>F12/$E$8</f>
        <v>10.232631578947368</v>
      </c>
      <c r="F12" s="44">
        <f>'kulupõhine annuiteetgraafik'!F17</f>
        <v>194.42</v>
      </c>
      <c r="G12" s="141" t="s">
        <v>57</v>
      </c>
      <c r="H12" s="132"/>
      <c r="I12" s="65"/>
      <c r="M12" s="4"/>
      <c r="N12" s="65"/>
      <c r="O12" s="66"/>
    </row>
    <row r="13" spans="1:15" ht="15" customHeight="1" x14ac:dyDescent="0.25">
      <c r="B13" s="13">
        <v>400</v>
      </c>
      <c r="C13" s="143" t="s">
        <v>49</v>
      </c>
      <c r="D13" s="144"/>
      <c r="E13" s="128">
        <f>F13/$E$8</f>
        <v>2.5991736842105264</v>
      </c>
      <c r="F13" s="44">
        <v>49.384300000000003</v>
      </c>
      <c r="G13" s="142"/>
      <c r="H13" s="133"/>
      <c r="M13" s="4"/>
      <c r="N13" s="65"/>
      <c r="O13" s="66"/>
    </row>
    <row r="14" spans="1:15" ht="15" customHeight="1" x14ac:dyDescent="0.25">
      <c r="B14" s="13">
        <v>100</v>
      </c>
      <c r="C14" s="48" t="s">
        <v>14</v>
      </c>
      <c r="D14" s="49"/>
      <c r="E14" s="14">
        <f>F14/$E$8</f>
        <v>0.40711578947368421</v>
      </c>
      <c r="F14" s="44">
        <v>7.7351999999999999</v>
      </c>
      <c r="G14" s="145" t="s">
        <v>58</v>
      </c>
      <c r="H14" s="133"/>
      <c r="I14" s="65"/>
      <c r="M14" s="4"/>
      <c r="N14" s="65"/>
      <c r="O14" s="66"/>
    </row>
    <row r="15" spans="1:15" ht="15" customHeight="1" x14ac:dyDescent="0.25">
      <c r="B15" s="13">
        <v>200</v>
      </c>
      <c r="C15" s="12" t="s">
        <v>0</v>
      </c>
      <c r="D15" s="43"/>
      <c r="E15" s="14">
        <f>F15/$E$8</f>
        <v>7.1250842105263157</v>
      </c>
      <c r="F15" s="44">
        <v>135.3766</v>
      </c>
      <c r="G15" s="146"/>
      <c r="H15" s="133"/>
      <c r="I15" s="65"/>
      <c r="M15" s="4"/>
      <c r="N15" s="65"/>
      <c r="O15" s="66"/>
    </row>
    <row r="16" spans="1:15" ht="15" customHeight="1" x14ac:dyDescent="0.25">
      <c r="B16" s="13">
        <v>500</v>
      </c>
      <c r="C16" s="57" t="s">
        <v>1</v>
      </c>
      <c r="D16" s="55"/>
      <c r="E16" s="14">
        <f>F16/$E$8</f>
        <v>0.28193684210526315</v>
      </c>
      <c r="F16" s="44">
        <v>5.3567999999999998</v>
      </c>
      <c r="G16" s="147"/>
      <c r="H16" s="134"/>
      <c r="I16" s="65"/>
      <c r="M16" s="4"/>
      <c r="N16" s="65"/>
      <c r="O16" s="66"/>
    </row>
    <row r="17" spans="2:15" x14ac:dyDescent="0.25">
      <c r="B17" s="15"/>
      <c r="C17" s="16" t="s">
        <v>13</v>
      </c>
      <c r="D17" s="16"/>
      <c r="E17" s="17">
        <f>SUM(E12:E16)</f>
        <v>20.645942105263156</v>
      </c>
      <c r="F17" s="45">
        <f>SUM(F12:F16)</f>
        <v>392.27289999999999</v>
      </c>
      <c r="G17" s="124"/>
      <c r="H17" s="18"/>
      <c r="I17" s="65"/>
      <c r="N17" s="65"/>
      <c r="O17" s="66"/>
    </row>
    <row r="18" spans="2:15" x14ac:dyDescent="0.25">
      <c r="B18" s="19"/>
      <c r="C18" s="20"/>
      <c r="D18" s="20"/>
      <c r="E18" s="21"/>
      <c r="F18" s="51"/>
      <c r="G18" s="52"/>
      <c r="H18" s="22"/>
      <c r="I18" s="65"/>
      <c r="N18" s="65"/>
      <c r="O18" s="66"/>
    </row>
    <row r="19" spans="2:15" ht="17.25" x14ac:dyDescent="0.25">
      <c r="B19" s="23" t="s">
        <v>19</v>
      </c>
      <c r="C19" s="16"/>
      <c r="D19" s="16"/>
      <c r="E19" s="24" t="s">
        <v>28</v>
      </c>
      <c r="F19" s="50" t="s">
        <v>8</v>
      </c>
      <c r="G19" s="125" t="s">
        <v>23</v>
      </c>
      <c r="H19" s="25" t="s">
        <v>12</v>
      </c>
      <c r="I19" s="65"/>
      <c r="N19" s="65"/>
      <c r="O19" s="66"/>
    </row>
    <row r="20" spans="2:15" ht="15.75" customHeight="1" x14ac:dyDescent="0.25">
      <c r="B20" s="13">
        <v>300</v>
      </c>
      <c r="C20" s="144" t="s">
        <v>30</v>
      </c>
      <c r="D20" s="148"/>
      <c r="E20" s="67">
        <f>F20/$E$8</f>
        <v>32.784210526315789</v>
      </c>
      <c r="F20" s="68">
        <v>622.9</v>
      </c>
      <c r="G20" s="129" t="s">
        <v>59</v>
      </c>
      <c r="H20" s="132" t="s">
        <v>61</v>
      </c>
      <c r="M20" s="4"/>
      <c r="N20" s="65"/>
      <c r="O20" s="66"/>
    </row>
    <row r="21" spans="2:15" ht="15" customHeight="1" x14ac:dyDescent="0.25">
      <c r="B21" s="13">
        <v>600</v>
      </c>
      <c r="C21" s="12" t="s">
        <v>24</v>
      </c>
      <c r="D21" s="43"/>
      <c r="E21" s="67"/>
      <c r="F21" s="68"/>
      <c r="G21" s="149" t="s">
        <v>60</v>
      </c>
      <c r="H21" s="133"/>
      <c r="I21" s="65"/>
      <c r="M21" s="4"/>
      <c r="N21" s="65"/>
      <c r="O21" s="66"/>
    </row>
    <row r="22" spans="2:15" ht="15" customHeight="1" x14ac:dyDescent="0.25">
      <c r="B22" s="13"/>
      <c r="C22" s="12">
        <v>610</v>
      </c>
      <c r="D22" s="43" t="s">
        <v>2</v>
      </c>
      <c r="E22" s="67">
        <f>F22/$E$8</f>
        <v>11.188703508789473</v>
      </c>
      <c r="F22" s="68">
        <v>212.58536666699999</v>
      </c>
      <c r="G22" s="150"/>
      <c r="H22" s="133"/>
      <c r="I22" s="65"/>
      <c r="M22" s="4"/>
      <c r="N22" s="65"/>
      <c r="O22" s="66"/>
    </row>
    <row r="23" spans="2:15" x14ac:dyDescent="0.25">
      <c r="B23" s="13"/>
      <c r="C23" s="12">
        <v>620</v>
      </c>
      <c r="D23" s="43" t="s">
        <v>3</v>
      </c>
      <c r="E23" s="139" t="s">
        <v>56</v>
      </c>
      <c r="F23" s="140"/>
      <c r="G23" s="150"/>
      <c r="H23" s="133"/>
      <c r="I23" s="65"/>
      <c r="M23" s="4"/>
      <c r="N23" s="65"/>
      <c r="O23" s="66"/>
    </row>
    <row r="24" spans="2:15" x14ac:dyDescent="0.25">
      <c r="B24" s="13"/>
      <c r="C24" s="12">
        <v>630</v>
      </c>
      <c r="D24" s="43" t="s">
        <v>4</v>
      </c>
      <c r="E24" s="139" t="s">
        <v>52</v>
      </c>
      <c r="F24" s="140"/>
      <c r="G24" s="151"/>
      <c r="H24" s="133"/>
      <c r="I24" s="65"/>
      <c r="M24" s="4"/>
      <c r="N24" s="65"/>
      <c r="O24" s="66"/>
    </row>
    <row r="25" spans="2:15" ht="15.75" customHeight="1" x14ac:dyDescent="0.25">
      <c r="B25" s="13">
        <v>700</v>
      </c>
      <c r="C25" s="144" t="s">
        <v>31</v>
      </c>
      <c r="D25" s="148"/>
      <c r="E25" s="67">
        <v>0</v>
      </c>
      <c r="F25" s="68">
        <f>E25*$E$8</f>
        <v>0</v>
      </c>
      <c r="G25" s="129" t="s">
        <v>59</v>
      </c>
      <c r="H25" s="134"/>
      <c r="I25" s="65"/>
      <c r="M25" s="4"/>
      <c r="N25" s="65"/>
      <c r="O25" s="66"/>
    </row>
    <row r="26" spans="2:15" ht="15" customHeight="1" thickBot="1" x14ac:dyDescent="0.3">
      <c r="B26" s="26"/>
      <c r="C26" s="27" t="s">
        <v>16</v>
      </c>
      <c r="D26" s="27"/>
      <c r="E26" s="69">
        <f>SUM(E20:E25)</f>
        <v>43.972914035105262</v>
      </c>
      <c r="F26" s="70">
        <f>SUM(F20:F25)</f>
        <v>835.48536666699999</v>
      </c>
      <c r="G26" s="126"/>
      <c r="H26" s="28"/>
      <c r="I26" s="65"/>
      <c r="N26" s="65"/>
      <c r="O26" s="66"/>
    </row>
    <row r="27" spans="2:15" ht="17.25" customHeight="1" x14ac:dyDescent="0.25">
      <c r="B27" s="29"/>
      <c r="C27" s="8"/>
      <c r="D27" s="8"/>
      <c r="E27" s="30"/>
      <c r="F27" s="31"/>
      <c r="G27" s="32"/>
      <c r="I27" s="65"/>
    </row>
    <row r="28" spans="2:15" ht="15" customHeight="1" x14ac:dyDescent="0.25">
      <c r="B28" s="136" t="s">
        <v>20</v>
      </c>
      <c r="C28" s="136"/>
      <c r="D28" s="136"/>
      <c r="E28" s="30">
        <f>E26+E17</f>
        <v>64.618856140368422</v>
      </c>
      <c r="F28" s="33">
        <f>ROUND(F26+F17,2)</f>
        <v>1227.76</v>
      </c>
      <c r="G28" s="34"/>
    </row>
    <row r="29" spans="2:15" x14ac:dyDescent="0.25">
      <c r="B29" s="29" t="s">
        <v>9</v>
      </c>
      <c r="C29" s="56"/>
      <c r="D29" s="35">
        <v>0.2</v>
      </c>
      <c r="E29" s="117">
        <f>E28*D29</f>
        <v>12.923771228073685</v>
      </c>
      <c r="F29" s="31">
        <f>ROUND(F28*D29,2)</f>
        <v>245.55</v>
      </c>
    </row>
    <row r="30" spans="2:15" x14ac:dyDescent="0.25">
      <c r="B30" s="8" t="s">
        <v>17</v>
      </c>
      <c r="C30" s="8"/>
      <c r="D30" s="8"/>
      <c r="E30" s="30">
        <f>E29+E28</f>
        <v>77.542627368442112</v>
      </c>
      <c r="F30" s="31">
        <f>F29+F28</f>
        <v>1473.31</v>
      </c>
      <c r="G30" s="32"/>
    </row>
    <row r="31" spans="2:15" x14ac:dyDescent="0.25">
      <c r="B31" s="8" t="s">
        <v>25</v>
      </c>
      <c r="C31" s="8"/>
      <c r="D31" s="8"/>
      <c r="E31" s="36" t="s">
        <v>63</v>
      </c>
      <c r="F31" s="31">
        <f>F28*8</f>
        <v>9822.08</v>
      </c>
      <c r="G31" s="37"/>
      <c r="H31" s="38"/>
    </row>
    <row r="32" spans="2:15" ht="15.75" thickBot="1" x14ac:dyDescent="0.3">
      <c r="B32" s="8" t="s">
        <v>26</v>
      </c>
      <c r="C32" s="8"/>
      <c r="D32" s="8"/>
      <c r="E32" s="39" t="s">
        <v>63</v>
      </c>
      <c r="F32" s="40">
        <f>F30*8</f>
        <v>11786.48</v>
      </c>
      <c r="G32" s="41"/>
      <c r="H32" s="42"/>
    </row>
    <row r="33" spans="2:6" ht="15.75" x14ac:dyDescent="0.25">
      <c r="B33" s="137"/>
      <c r="C33" s="137"/>
      <c r="D33" s="137"/>
      <c r="E33" s="137"/>
      <c r="F33" s="137"/>
    </row>
    <row r="34" spans="2:6" ht="18.75" customHeight="1" x14ac:dyDescent="0.25">
      <c r="B34" s="135"/>
      <c r="C34" s="135"/>
      <c r="D34" s="135"/>
      <c r="E34" s="135"/>
      <c r="F34" s="135"/>
    </row>
    <row r="35" spans="2:6" ht="15.75" x14ac:dyDescent="0.25">
      <c r="B35" s="118"/>
      <c r="C35" s="2"/>
      <c r="D35" s="2"/>
      <c r="E35" s="2"/>
      <c r="F35" s="2"/>
    </row>
    <row r="36" spans="2:6" ht="15.75" x14ac:dyDescent="0.25">
      <c r="B36" s="2"/>
      <c r="C36" s="2"/>
      <c r="D36" s="2"/>
      <c r="E36" s="2"/>
      <c r="F36" s="2"/>
    </row>
    <row r="37" spans="2:6" x14ac:dyDescent="0.25">
      <c r="B37" s="9" t="s">
        <v>5</v>
      </c>
      <c r="C37" s="9"/>
      <c r="D37" s="9"/>
      <c r="E37" s="9" t="s">
        <v>7</v>
      </c>
    </row>
    <row r="39" spans="2:6" x14ac:dyDescent="0.25">
      <c r="B39" s="54" t="s">
        <v>6</v>
      </c>
      <c r="C39" s="54"/>
      <c r="D39" s="54"/>
      <c r="E39" s="54" t="s">
        <v>6</v>
      </c>
      <c r="F39" s="54"/>
    </row>
    <row r="40" spans="2:6" ht="15.75" x14ac:dyDescent="0.25">
      <c r="B40" s="2"/>
      <c r="C40" s="2"/>
      <c r="D40" s="2"/>
      <c r="E40" s="2"/>
      <c r="F40" s="2"/>
    </row>
  </sheetData>
  <mergeCells count="14">
    <mergeCell ref="G14:G16"/>
    <mergeCell ref="C20:D20"/>
    <mergeCell ref="C25:D25"/>
    <mergeCell ref="G21:G24"/>
    <mergeCell ref="H20:H25"/>
    <mergeCell ref="H12:H16"/>
    <mergeCell ref="B34:F34"/>
    <mergeCell ref="B28:D28"/>
    <mergeCell ref="B33:F33"/>
    <mergeCell ref="A3:F3"/>
    <mergeCell ref="E23:F23"/>
    <mergeCell ref="E24:F24"/>
    <mergeCell ref="G12:G13"/>
    <mergeCell ref="C13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workbookViewId="0">
      <selection activeCell="J16" sqref="J16"/>
    </sheetView>
  </sheetViews>
  <sheetFormatPr defaultRowHeight="15" x14ac:dyDescent="0.25"/>
  <cols>
    <col min="1" max="1" width="9.140625" style="94" customWidth="1"/>
    <col min="2" max="2" width="7.85546875" style="94" customWidth="1"/>
    <col min="3" max="3" width="14.7109375" style="94" customWidth="1"/>
    <col min="4" max="4" width="14.28515625" style="94" customWidth="1"/>
    <col min="5" max="7" width="14.7109375" style="94" customWidth="1"/>
    <col min="8" max="10" width="9.140625" style="94"/>
    <col min="11" max="11" width="11" style="94" customWidth="1"/>
    <col min="12" max="16384" width="9.140625" style="94"/>
  </cols>
  <sheetData>
    <row r="1" spans="1:16" x14ac:dyDescent="0.25">
      <c r="A1" s="71"/>
      <c r="B1" s="71"/>
      <c r="C1" s="71"/>
      <c r="D1" s="71"/>
      <c r="E1" s="71"/>
      <c r="F1" s="71"/>
      <c r="G1" s="72"/>
    </row>
    <row r="2" spans="1:16" x14ac:dyDescent="0.25">
      <c r="A2" s="71"/>
      <c r="B2" s="71"/>
      <c r="C2" s="71"/>
      <c r="D2" s="71"/>
      <c r="E2" s="71"/>
      <c r="F2" s="73"/>
      <c r="G2" s="74"/>
    </row>
    <row r="3" spans="1:16" x14ac:dyDescent="0.25">
      <c r="A3" s="71"/>
      <c r="B3" s="71"/>
      <c r="C3" s="71"/>
      <c r="D3" s="71"/>
      <c r="E3" s="71"/>
      <c r="F3" s="73"/>
      <c r="G3" s="74"/>
      <c r="K3" s="105" t="s">
        <v>10</v>
      </c>
      <c r="L3" s="105" t="s">
        <v>46</v>
      </c>
      <c r="M3" s="106"/>
    </row>
    <row r="4" spans="1:16" ht="15.75" x14ac:dyDescent="0.25">
      <c r="A4" s="71"/>
      <c r="B4" s="119" t="s">
        <v>55</v>
      </c>
      <c r="C4" s="71"/>
      <c r="D4" s="71"/>
      <c r="E4" s="75"/>
      <c r="F4" s="76"/>
      <c r="G4" s="71"/>
      <c r="K4" s="107" t="s">
        <v>48</v>
      </c>
      <c r="L4" s="108">
        <v>19</v>
      </c>
      <c r="M4" s="109">
        <f>L4/$L$9</f>
        <v>1</v>
      </c>
      <c r="N4" s="115"/>
      <c r="O4" s="114"/>
    </row>
    <row r="5" spans="1:16" x14ac:dyDescent="0.25">
      <c r="A5" s="71"/>
      <c r="B5" s="71"/>
      <c r="C5" s="71"/>
      <c r="D5" s="71"/>
      <c r="E5" s="71"/>
      <c r="F5" s="76"/>
      <c r="G5" s="71"/>
      <c r="K5" s="107"/>
      <c r="L5" s="108"/>
      <c r="M5" s="109"/>
      <c r="N5" s="113"/>
      <c r="O5" s="114"/>
    </row>
    <row r="6" spans="1:16" x14ac:dyDescent="0.25">
      <c r="A6" s="71"/>
      <c r="B6" s="77" t="s">
        <v>32</v>
      </c>
      <c r="C6" s="78"/>
      <c r="D6" s="79"/>
      <c r="E6" s="80">
        <v>43344</v>
      </c>
      <c r="F6" s="81"/>
      <c r="G6" s="71"/>
      <c r="K6" s="107"/>
      <c r="L6" s="108"/>
      <c r="M6" s="109"/>
      <c r="N6" s="101"/>
      <c r="O6" s="101"/>
    </row>
    <row r="7" spans="1:16" x14ac:dyDescent="0.25">
      <c r="A7" s="71"/>
      <c r="B7" s="82" t="s">
        <v>33</v>
      </c>
      <c r="C7" s="83"/>
      <c r="D7" s="84"/>
      <c r="E7" s="85">
        <v>60</v>
      </c>
      <c r="F7" s="86" t="s">
        <v>21</v>
      </c>
      <c r="G7" s="71"/>
      <c r="K7" s="107"/>
      <c r="L7" s="108"/>
      <c r="M7" s="109"/>
      <c r="N7" s="103"/>
      <c r="O7" s="103"/>
    </row>
    <row r="8" spans="1:16" x14ac:dyDescent="0.25">
      <c r="A8" s="71"/>
      <c r="B8" s="82" t="s">
        <v>34</v>
      </c>
      <c r="C8" s="83"/>
      <c r="D8" s="112">
        <f>E6-1</f>
        <v>43343</v>
      </c>
      <c r="E8" s="116">
        <v>26855.120000000003</v>
      </c>
      <c r="F8" s="86" t="s">
        <v>35</v>
      </c>
      <c r="G8" s="71"/>
      <c r="K8" s="107"/>
      <c r="L8" s="108"/>
      <c r="M8" s="109"/>
      <c r="N8" s="103"/>
      <c r="O8" s="103"/>
    </row>
    <row r="9" spans="1:16" x14ac:dyDescent="0.25">
      <c r="A9" s="71"/>
      <c r="B9" s="82" t="s">
        <v>34</v>
      </c>
      <c r="C9" s="83"/>
      <c r="D9" s="112">
        <f>EDATE(D8,E7)</f>
        <v>45169</v>
      </c>
      <c r="E9" s="116">
        <v>20832.320000000003</v>
      </c>
      <c r="F9" s="86" t="s">
        <v>35</v>
      </c>
      <c r="G9" s="71"/>
      <c r="K9" s="110" t="s">
        <v>47</v>
      </c>
      <c r="L9" s="111">
        <f>SUM(L4:L8)</f>
        <v>19</v>
      </c>
      <c r="M9" s="110"/>
      <c r="N9" s="103"/>
      <c r="O9" s="103"/>
    </row>
    <row r="10" spans="1:16" x14ac:dyDescent="0.25">
      <c r="A10" s="71"/>
      <c r="B10" s="82" t="s">
        <v>36</v>
      </c>
      <c r="C10" s="83"/>
      <c r="D10" s="84"/>
      <c r="E10" s="87">
        <f>M4</f>
        <v>1</v>
      </c>
      <c r="F10" s="86"/>
      <c r="G10" s="71"/>
      <c r="M10" s="104"/>
      <c r="N10" s="104"/>
      <c r="O10" s="104"/>
    </row>
    <row r="11" spans="1:16" x14ac:dyDescent="0.25">
      <c r="A11" s="71"/>
      <c r="B11" s="82" t="s">
        <v>37</v>
      </c>
      <c r="C11" s="83"/>
      <c r="D11" s="84"/>
      <c r="E11" s="100">
        <f>ROUND(E8*E10,2)</f>
        <v>26855.119999999999</v>
      </c>
      <c r="F11" s="86" t="s">
        <v>35</v>
      </c>
      <c r="G11" s="71"/>
      <c r="M11" s="104"/>
      <c r="N11" s="104"/>
      <c r="O11" s="104"/>
    </row>
    <row r="12" spans="1:16" x14ac:dyDescent="0.25">
      <c r="A12" s="71"/>
      <c r="B12" s="82" t="s">
        <v>38</v>
      </c>
      <c r="C12" s="83"/>
      <c r="D12" s="84"/>
      <c r="E12" s="100">
        <f>ROUND(E9*E10,2)</f>
        <v>20832.32</v>
      </c>
      <c r="F12" s="86" t="s">
        <v>35</v>
      </c>
      <c r="G12" s="71"/>
      <c r="K12" s="102"/>
      <c r="L12" s="102"/>
      <c r="M12" s="103"/>
      <c r="N12" s="103"/>
      <c r="O12" s="103"/>
      <c r="P12" s="104"/>
    </row>
    <row r="13" spans="1:16" x14ac:dyDescent="0.25">
      <c r="A13" s="71"/>
      <c r="B13" s="88" t="s">
        <v>51</v>
      </c>
      <c r="C13" s="89"/>
      <c r="D13" s="90"/>
      <c r="E13" s="91">
        <v>4.7E-2</v>
      </c>
      <c r="F13" s="92"/>
      <c r="G13" s="93"/>
      <c r="K13" s="102"/>
      <c r="L13" s="102"/>
      <c r="M13" s="103"/>
      <c r="N13" s="103"/>
      <c r="O13" s="103"/>
      <c r="P13" s="104"/>
    </row>
    <row r="14" spans="1:16" x14ac:dyDescent="0.25">
      <c r="A14" s="71"/>
      <c r="B14" s="85"/>
      <c r="C14" s="83"/>
      <c r="E14" s="95"/>
      <c r="F14" s="85"/>
      <c r="G14" s="93"/>
      <c r="K14" s="102"/>
      <c r="L14" s="102"/>
      <c r="M14" s="103"/>
      <c r="N14" s="103"/>
      <c r="O14" s="103"/>
      <c r="P14" s="104"/>
    </row>
    <row r="15" spans="1:16" x14ac:dyDescent="0.25">
      <c r="K15" s="102"/>
      <c r="L15" s="102"/>
      <c r="M15" s="103"/>
      <c r="N15" s="103"/>
      <c r="O15" s="103"/>
      <c r="P15" s="104"/>
    </row>
    <row r="16" spans="1:16" ht="15.75" thickBot="1" x14ac:dyDescent="0.3">
      <c r="A16" s="96" t="s">
        <v>39</v>
      </c>
      <c r="B16" s="96" t="s">
        <v>40</v>
      </c>
      <c r="C16" s="96" t="s">
        <v>41</v>
      </c>
      <c r="D16" s="96" t="s">
        <v>42</v>
      </c>
      <c r="E16" s="96" t="s">
        <v>43</v>
      </c>
      <c r="F16" s="96" t="s">
        <v>44</v>
      </c>
      <c r="G16" s="96" t="s">
        <v>45</v>
      </c>
      <c r="K16" s="102"/>
      <c r="L16" s="102"/>
      <c r="M16" s="103"/>
      <c r="N16" s="103"/>
      <c r="O16" s="103"/>
      <c r="P16" s="104"/>
    </row>
    <row r="17" spans="1:16" x14ac:dyDescent="0.25">
      <c r="A17" s="97">
        <f>E6</f>
        <v>43344</v>
      </c>
      <c r="B17" s="98">
        <v>1</v>
      </c>
      <c r="C17" s="76">
        <f>E11</f>
        <v>26855.119999999999</v>
      </c>
      <c r="D17" s="99">
        <f>ROUND(C17*$E$13/12,2)</f>
        <v>105.18</v>
      </c>
      <c r="E17" s="99">
        <f>F17-D17</f>
        <v>89.239999999999981</v>
      </c>
      <c r="F17" s="99">
        <f>ROUND(PMT($E$13/12,E7,-E11,E12),2)</f>
        <v>194.42</v>
      </c>
      <c r="G17" s="99">
        <f>C17-E17</f>
        <v>26765.879999999997</v>
      </c>
      <c r="K17" s="102"/>
      <c r="L17" s="102"/>
      <c r="M17" s="103"/>
      <c r="N17" s="103"/>
      <c r="O17" s="103"/>
      <c r="P17" s="104"/>
    </row>
    <row r="18" spans="1:16" x14ac:dyDescent="0.25">
      <c r="A18" s="97">
        <f>EDATE(A17,1)</f>
        <v>43374</v>
      </c>
      <c r="B18" s="98">
        <v>2</v>
      </c>
      <c r="C18" s="76">
        <f>G17</f>
        <v>26765.879999999997</v>
      </c>
      <c r="D18" s="99">
        <f t="shared" ref="D18:D75" si="0">ROUND(C18*$E$13/12,2)</f>
        <v>104.83</v>
      </c>
      <c r="E18" s="99">
        <f>F18-D18</f>
        <v>89.589999999999989</v>
      </c>
      <c r="F18" s="99">
        <f>F17</f>
        <v>194.42</v>
      </c>
      <c r="G18" s="99">
        <f t="shared" ref="G18:G75" si="1">C18-E18</f>
        <v>26676.289999999997</v>
      </c>
      <c r="K18" s="102"/>
      <c r="L18" s="102"/>
      <c r="M18" s="103"/>
      <c r="N18" s="103"/>
      <c r="O18" s="103"/>
      <c r="P18" s="104"/>
    </row>
    <row r="19" spans="1:16" x14ac:dyDescent="0.25">
      <c r="A19" s="97">
        <f>EDATE(A18,1)</f>
        <v>43405</v>
      </c>
      <c r="B19" s="98">
        <v>3</v>
      </c>
      <c r="C19" s="76">
        <f>G18</f>
        <v>26676.289999999997</v>
      </c>
      <c r="D19" s="99">
        <f t="shared" si="0"/>
        <v>104.48</v>
      </c>
      <c r="E19" s="99">
        <f>F19-D19</f>
        <v>89.939999999999984</v>
      </c>
      <c r="F19" s="99">
        <f t="shared" ref="F19:F76" si="2">F18</f>
        <v>194.42</v>
      </c>
      <c r="G19" s="99">
        <f t="shared" si="1"/>
        <v>26586.35</v>
      </c>
      <c r="K19" s="102"/>
      <c r="L19" s="102"/>
      <c r="M19" s="103"/>
      <c r="N19" s="103"/>
      <c r="O19" s="103"/>
      <c r="P19" s="104"/>
    </row>
    <row r="20" spans="1:16" x14ac:dyDescent="0.25">
      <c r="A20" s="97">
        <f t="shared" ref="A20:A76" si="3">EDATE(A19,1)</f>
        <v>43435</v>
      </c>
      <c r="B20" s="98">
        <v>4</v>
      </c>
      <c r="C20" s="76">
        <f t="shared" ref="C20:C75" si="4">G19</f>
        <v>26586.35</v>
      </c>
      <c r="D20" s="99">
        <f t="shared" si="0"/>
        <v>104.13</v>
      </c>
      <c r="E20" s="99">
        <f t="shared" ref="E20:E75" si="5">F20-D20</f>
        <v>90.289999999999992</v>
      </c>
      <c r="F20" s="99">
        <f t="shared" si="2"/>
        <v>194.42</v>
      </c>
      <c r="G20" s="99">
        <f t="shared" si="1"/>
        <v>26496.059999999998</v>
      </c>
      <c r="K20" s="102"/>
      <c r="L20" s="102"/>
      <c r="M20" s="103"/>
      <c r="N20" s="103"/>
      <c r="O20" s="103"/>
      <c r="P20" s="104"/>
    </row>
    <row r="21" spans="1:16" x14ac:dyDescent="0.25">
      <c r="A21" s="97">
        <f t="shared" si="3"/>
        <v>43466</v>
      </c>
      <c r="B21" s="98">
        <v>5</v>
      </c>
      <c r="C21" s="76">
        <f t="shared" si="4"/>
        <v>26496.059999999998</v>
      </c>
      <c r="D21" s="99">
        <f t="shared" si="0"/>
        <v>103.78</v>
      </c>
      <c r="E21" s="99">
        <f t="shared" si="5"/>
        <v>90.639999999999986</v>
      </c>
      <c r="F21" s="99">
        <f t="shared" si="2"/>
        <v>194.42</v>
      </c>
      <c r="G21" s="99">
        <f t="shared" si="1"/>
        <v>26405.42</v>
      </c>
      <c r="K21" s="102"/>
      <c r="L21" s="102"/>
      <c r="M21" s="103"/>
      <c r="N21" s="103"/>
      <c r="O21" s="103"/>
      <c r="P21" s="104"/>
    </row>
    <row r="22" spans="1:16" x14ac:dyDescent="0.25">
      <c r="A22" s="97">
        <f t="shared" si="3"/>
        <v>43497</v>
      </c>
      <c r="B22" s="98">
        <v>6</v>
      </c>
      <c r="C22" s="76">
        <f t="shared" si="4"/>
        <v>26405.42</v>
      </c>
      <c r="D22" s="99">
        <f t="shared" si="0"/>
        <v>103.42</v>
      </c>
      <c r="E22" s="99">
        <f t="shared" si="5"/>
        <v>90.999999999999986</v>
      </c>
      <c r="F22" s="99">
        <f t="shared" si="2"/>
        <v>194.42</v>
      </c>
      <c r="G22" s="99">
        <f t="shared" si="1"/>
        <v>26314.42</v>
      </c>
      <c r="K22" s="102"/>
      <c r="L22" s="102"/>
      <c r="M22" s="103"/>
      <c r="N22" s="103"/>
      <c r="O22" s="103"/>
      <c r="P22" s="104"/>
    </row>
    <row r="23" spans="1:16" x14ac:dyDescent="0.25">
      <c r="A23" s="97">
        <f t="shared" si="3"/>
        <v>43525</v>
      </c>
      <c r="B23" s="98">
        <v>7</v>
      </c>
      <c r="C23" s="76">
        <f t="shared" si="4"/>
        <v>26314.42</v>
      </c>
      <c r="D23" s="99">
        <f t="shared" si="0"/>
        <v>103.06</v>
      </c>
      <c r="E23" s="99">
        <f t="shared" si="5"/>
        <v>91.359999999999985</v>
      </c>
      <c r="F23" s="99">
        <f t="shared" si="2"/>
        <v>194.42</v>
      </c>
      <c r="G23" s="99">
        <f t="shared" si="1"/>
        <v>26223.059999999998</v>
      </c>
      <c r="K23" s="102"/>
      <c r="L23" s="102"/>
      <c r="M23" s="103"/>
      <c r="N23" s="103"/>
      <c r="O23" s="103"/>
      <c r="P23" s="104"/>
    </row>
    <row r="24" spans="1:16" x14ac:dyDescent="0.25">
      <c r="A24" s="97">
        <f>EDATE(A23,1)</f>
        <v>43556</v>
      </c>
      <c r="B24" s="98">
        <v>8</v>
      </c>
      <c r="C24" s="76">
        <f t="shared" si="4"/>
        <v>26223.059999999998</v>
      </c>
      <c r="D24" s="99">
        <f t="shared" si="0"/>
        <v>102.71</v>
      </c>
      <c r="E24" s="99">
        <f t="shared" si="5"/>
        <v>91.71</v>
      </c>
      <c r="F24" s="99">
        <f t="shared" si="2"/>
        <v>194.42</v>
      </c>
      <c r="G24" s="99">
        <f t="shared" si="1"/>
        <v>26131.35</v>
      </c>
      <c r="K24" s="102"/>
      <c r="L24" s="102"/>
      <c r="M24" s="103"/>
      <c r="N24" s="103"/>
      <c r="O24" s="103"/>
      <c r="P24" s="104"/>
    </row>
    <row r="25" spans="1:16" x14ac:dyDescent="0.25">
      <c r="A25" s="97">
        <f t="shared" si="3"/>
        <v>43586</v>
      </c>
      <c r="B25" s="98">
        <v>9</v>
      </c>
      <c r="C25" s="76">
        <f t="shared" si="4"/>
        <v>26131.35</v>
      </c>
      <c r="D25" s="99">
        <f t="shared" si="0"/>
        <v>102.35</v>
      </c>
      <c r="E25" s="99">
        <f t="shared" si="5"/>
        <v>92.07</v>
      </c>
      <c r="F25" s="99">
        <f t="shared" si="2"/>
        <v>194.42</v>
      </c>
      <c r="G25" s="99">
        <f t="shared" si="1"/>
        <v>26039.279999999999</v>
      </c>
      <c r="K25" s="102"/>
      <c r="L25" s="102"/>
      <c r="M25" s="103"/>
      <c r="N25" s="103"/>
      <c r="O25" s="103"/>
      <c r="P25" s="104"/>
    </row>
    <row r="26" spans="1:16" x14ac:dyDescent="0.25">
      <c r="A26" s="97">
        <f t="shared" si="3"/>
        <v>43617</v>
      </c>
      <c r="B26" s="98">
        <v>10</v>
      </c>
      <c r="C26" s="76">
        <f t="shared" si="4"/>
        <v>26039.279999999999</v>
      </c>
      <c r="D26" s="99">
        <f t="shared" si="0"/>
        <v>101.99</v>
      </c>
      <c r="E26" s="99">
        <f t="shared" si="5"/>
        <v>92.429999999999993</v>
      </c>
      <c r="F26" s="99">
        <f t="shared" si="2"/>
        <v>194.42</v>
      </c>
      <c r="G26" s="99">
        <f t="shared" si="1"/>
        <v>25946.85</v>
      </c>
      <c r="K26" s="102"/>
      <c r="L26" s="102"/>
      <c r="M26" s="103"/>
      <c r="N26" s="103"/>
      <c r="O26" s="103"/>
      <c r="P26" s="104"/>
    </row>
    <row r="27" spans="1:16" x14ac:dyDescent="0.25">
      <c r="A27" s="97">
        <f t="shared" si="3"/>
        <v>43647</v>
      </c>
      <c r="B27" s="98">
        <v>11</v>
      </c>
      <c r="C27" s="76">
        <f t="shared" si="4"/>
        <v>25946.85</v>
      </c>
      <c r="D27" s="99">
        <f t="shared" si="0"/>
        <v>101.63</v>
      </c>
      <c r="E27" s="99">
        <f t="shared" si="5"/>
        <v>92.789999999999992</v>
      </c>
      <c r="F27" s="99">
        <f>F26</f>
        <v>194.42</v>
      </c>
      <c r="G27" s="99">
        <f t="shared" si="1"/>
        <v>25854.059999999998</v>
      </c>
      <c r="K27" s="84"/>
      <c r="L27" s="84"/>
      <c r="M27" s="84"/>
      <c r="N27" s="84"/>
      <c r="O27" s="84"/>
      <c r="P27" s="84"/>
    </row>
    <row r="28" spans="1:16" x14ac:dyDescent="0.25">
      <c r="A28" s="97">
        <f t="shared" si="3"/>
        <v>43678</v>
      </c>
      <c r="B28" s="98">
        <v>12</v>
      </c>
      <c r="C28" s="76">
        <f t="shared" si="4"/>
        <v>25854.059999999998</v>
      </c>
      <c r="D28" s="99">
        <f t="shared" si="0"/>
        <v>101.26</v>
      </c>
      <c r="E28" s="99">
        <f t="shared" si="5"/>
        <v>93.159999999999982</v>
      </c>
      <c r="F28" s="99">
        <f t="shared" si="2"/>
        <v>194.42</v>
      </c>
      <c r="G28" s="99">
        <f t="shared" si="1"/>
        <v>25760.899999999998</v>
      </c>
    </row>
    <row r="29" spans="1:16" x14ac:dyDescent="0.25">
      <c r="A29" s="97">
        <f t="shared" si="3"/>
        <v>43709</v>
      </c>
      <c r="B29" s="98">
        <v>13</v>
      </c>
      <c r="C29" s="76">
        <f t="shared" si="4"/>
        <v>25760.899999999998</v>
      </c>
      <c r="D29" s="99">
        <f t="shared" si="0"/>
        <v>100.9</v>
      </c>
      <c r="E29" s="99">
        <f t="shared" si="5"/>
        <v>93.519999999999982</v>
      </c>
      <c r="F29" s="99">
        <f t="shared" si="2"/>
        <v>194.42</v>
      </c>
      <c r="G29" s="99">
        <f t="shared" si="1"/>
        <v>25667.379999999997</v>
      </c>
    </row>
    <row r="30" spans="1:16" x14ac:dyDescent="0.25">
      <c r="A30" s="97">
        <f t="shared" si="3"/>
        <v>43739</v>
      </c>
      <c r="B30" s="98">
        <v>14</v>
      </c>
      <c r="C30" s="76">
        <f t="shared" si="4"/>
        <v>25667.379999999997</v>
      </c>
      <c r="D30" s="99">
        <f t="shared" si="0"/>
        <v>100.53</v>
      </c>
      <c r="E30" s="99">
        <f t="shared" si="5"/>
        <v>93.889999999999986</v>
      </c>
      <c r="F30" s="99">
        <f t="shared" si="2"/>
        <v>194.42</v>
      </c>
      <c r="G30" s="99">
        <f t="shared" si="1"/>
        <v>25573.489999999998</v>
      </c>
    </row>
    <row r="31" spans="1:16" x14ac:dyDescent="0.25">
      <c r="A31" s="97">
        <f t="shared" si="3"/>
        <v>43770</v>
      </c>
      <c r="B31" s="98">
        <v>15</v>
      </c>
      <c r="C31" s="76">
        <f t="shared" si="4"/>
        <v>25573.489999999998</v>
      </c>
      <c r="D31" s="99">
        <f t="shared" si="0"/>
        <v>100.16</v>
      </c>
      <c r="E31" s="99">
        <f t="shared" si="5"/>
        <v>94.259999999999991</v>
      </c>
      <c r="F31" s="99">
        <f t="shared" si="2"/>
        <v>194.42</v>
      </c>
      <c r="G31" s="99">
        <f t="shared" si="1"/>
        <v>25479.23</v>
      </c>
    </row>
    <row r="32" spans="1:16" x14ac:dyDescent="0.25">
      <c r="A32" s="97">
        <f t="shared" si="3"/>
        <v>43800</v>
      </c>
      <c r="B32" s="98">
        <v>16</v>
      </c>
      <c r="C32" s="76">
        <f t="shared" si="4"/>
        <v>25479.23</v>
      </c>
      <c r="D32" s="99">
        <f t="shared" si="0"/>
        <v>99.79</v>
      </c>
      <c r="E32" s="99">
        <f t="shared" si="5"/>
        <v>94.629999999999981</v>
      </c>
      <c r="F32" s="99">
        <f t="shared" si="2"/>
        <v>194.42</v>
      </c>
      <c r="G32" s="99">
        <f t="shared" si="1"/>
        <v>25384.6</v>
      </c>
    </row>
    <row r="33" spans="1:7" x14ac:dyDescent="0.25">
      <c r="A33" s="97">
        <f t="shared" si="3"/>
        <v>43831</v>
      </c>
      <c r="B33" s="98">
        <v>17</v>
      </c>
      <c r="C33" s="76">
        <f t="shared" si="4"/>
        <v>25384.6</v>
      </c>
      <c r="D33" s="99">
        <f t="shared" si="0"/>
        <v>99.42</v>
      </c>
      <c r="E33" s="99">
        <f t="shared" si="5"/>
        <v>94.999999999999986</v>
      </c>
      <c r="F33" s="99">
        <f t="shared" si="2"/>
        <v>194.42</v>
      </c>
      <c r="G33" s="99">
        <f t="shared" si="1"/>
        <v>25289.599999999999</v>
      </c>
    </row>
    <row r="34" spans="1:7" x14ac:dyDescent="0.25">
      <c r="A34" s="97">
        <f t="shared" si="3"/>
        <v>43862</v>
      </c>
      <c r="B34" s="98">
        <v>18</v>
      </c>
      <c r="C34" s="76">
        <f t="shared" si="4"/>
        <v>25289.599999999999</v>
      </c>
      <c r="D34" s="99">
        <f t="shared" si="0"/>
        <v>99.05</v>
      </c>
      <c r="E34" s="99">
        <f t="shared" si="5"/>
        <v>95.36999999999999</v>
      </c>
      <c r="F34" s="99">
        <f t="shared" si="2"/>
        <v>194.42</v>
      </c>
      <c r="G34" s="99">
        <f t="shared" si="1"/>
        <v>25194.23</v>
      </c>
    </row>
    <row r="35" spans="1:7" x14ac:dyDescent="0.25">
      <c r="A35" s="97">
        <f t="shared" si="3"/>
        <v>43891</v>
      </c>
      <c r="B35" s="98">
        <v>19</v>
      </c>
      <c r="C35" s="76">
        <f t="shared" si="4"/>
        <v>25194.23</v>
      </c>
      <c r="D35" s="99">
        <f t="shared" si="0"/>
        <v>98.68</v>
      </c>
      <c r="E35" s="99">
        <f t="shared" si="5"/>
        <v>95.739999999999981</v>
      </c>
      <c r="F35" s="99">
        <f t="shared" si="2"/>
        <v>194.42</v>
      </c>
      <c r="G35" s="99">
        <f t="shared" si="1"/>
        <v>25098.489999999998</v>
      </c>
    </row>
    <row r="36" spans="1:7" x14ac:dyDescent="0.25">
      <c r="A36" s="97">
        <f t="shared" si="3"/>
        <v>43922</v>
      </c>
      <c r="B36" s="98">
        <v>20</v>
      </c>
      <c r="C36" s="76">
        <f t="shared" si="4"/>
        <v>25098.489999999998</v>
      </c>
      <c r="D36" s="99">
        <f t="shared" si="0"/>
        <v>98.3</v>
      </c>
      <c r="E36" s="99">
        <f t="shared" si="5"/>
        <v>96.11999999999999</v>
      </c>
      <c r="F36" s="99">
        <f t="shared" si="2"/>
        <v>194.42</v>
      </c>
      <c r="G36" s="99">
        <f t="shared" si="1"/>
        <v>25002.37</v>
      </c>
    </row>
    <row r="37" spans="1:7" x14ac:dyDescent="0.25">
      <c r="A37" s="97">
        <f t="shared" si="3"/>
        <v>43952</v>
      </c>
      <c r="B37" s="98">
        <v>21</v>
      </c>
      <c r="C37" s="76">
        <f t="shared" si="4"/>
        <v>25002.37</v>
      </c>
      <c r="D37" s="99">
        <f t="shared" si="0"/>
        <v>97.93</v>
      </c>
      <c r="E37" s="99">
        <f t="shared" si="5"/>
        <v>96.489999999999981</v>
      </c>
      <c r="F37" s="99">
        <f t="shared" si="2"/>
        <v>194.42</v>
      </c>
      <c r="G37" s="99">
        <f t="shared" si="1"/>
        <v>24905.879999999997</v>
      </c>
    </row>
    <row r="38" spans="1:7" x14ac:dyDescent="0.25">
      <c r="A38" s="97">
        <f t="shared" si="3"/>
        <v>43983</v>
      </c>
      <c r="B38" s="98">
        <v>22</v>
      </c>
      <c r="C38" s="76">
        <f t="shared" si="4"/>
        <v>24905.879999999997</v>
      </c>
      <c r="D38" s="99">
        <f t="shared" si="0"/>
        <v>97.55</v>
      </c>
      <c r="E38" s="99">
        <f t="shared" si="5"/>
        <v>96.86999999999999</v>
      </c>
      <c r="F38" s="99">
        <f t="shared" si="2"/>
        <v>194.42</v>
      </c>
      <c r="G38" s="99">
        <f t="shared" si="1"/>
        <v>24809.01</v>
      </c>
    </row>
    <row r="39" spans="1:7" x14ac:dyDescent="0.25">
      <c r="A39" s="97">
        <f t="shared" si="3"/>
        <v>44013</v>
      </c>
      <c r="B39" s="98">
        <v>23</v>
      </c>
      <c r="C39" s="76">
        <f t="shared" si="4"/>
        <v>24809.01</v>
      </c>
      <c r="D39" s="99">
        <f t="shared" si="0"/>
        <v>97.17</v>
      </c>
      <c r="E39" s="99">
        <f t="shared" si="5"/>
        <v>97.249999999999986</v>
      </c>
      <c r="F39" s="99">
        <f t="shared" si="2"/>
        <v>194.42</v>
      </c>
      <c r="G39" s="99">
        <f t="shared" si="1"/>
        <v>24711.759999999998</v>
      </c>
    </row>
    <row r="40" spans="1:7" x14ac:dyDescent="0.25">
      <c r="A40" s="97">
        <f t="shared" si="3"/>
        <v>44044</v>
      </c>
      <c r="B40" s="98">
        <v>24</v>
      </c>
      <c r="C40" s="76">
        <f t="shared" si="4"/>
        <v>24711.759999999998</v>
      </c>
      <c r="D40" s="99">
        <f t="shared" si="0"/>
        <v>96.79</v>
      </c>
      <c r="E40" s="99">
        <f t="shared" si="5"/>
        <v>97.629999999999981</v>
      </c>
      <c r="F40" s="99">
        <f t="shared" si="2"/>
        <v>194.42</v>
      </c>
      <c r="G40" s="99">
        <f t="shared" si="1"/>
        <v>24614.129999999997</v>
      </c>
    </row>
    <row r="41" spans="1:7" x14ac:dyDescent="0.25">
      <c r="A41" s="97">
        <f t="shared" si="3"/>
        <v>44075</v>
      </c>
      <c r="B41" s="98">
        <v>25</v>
      </c>
      <c r="C41" s="76">
        <f t="shared" si="4"/>
        <v>24614.129999999997</v>
      </c>
      <c r="D41" s="99">
        <f t="shared" si="0"/>
        <v>96.41</v>
      </c>
      <c r="E41" s="99">
        <f t="shared" si="5"/>
        <v>98.009999999999991</v>
      </c>
      <c r="F41" s="99">
        <f t="shared" si="2"/>
        <v>194.42</v>
      </c>
      <c r="G41" s="99">
        <f t="shared" si="1"/>
        <v>24516.12</v>
      </c>
    </row>
    <row r="42" spans="1:7" x14ac:dyDescent="0.25">
      <c r="A42" s="97">
        <f t="shared" si="3"/>
        <v>44105</v>
      </c>
      <c r="B42" s="98">
        <v>26</v>
      </c>
      <c r="C42" s="76">
        <f t="shared" si="4"/>
        <v>24516.12</v>
      </c>
      <c r="D42" s="99">
        <f t="shared" si="0"/>
        <v>96.02</v>
      </c>
      <c r="E42" s="99">
        <f t="shared" si="5"/>
        <v>98.399999999999991</v>
      </c>
      <c r="F42" s="99">
        <f t="shared" si="2"/>
        <v>194.42</v>
      </c>
      <c r="G42" s="99">
        <f t="shared" si="1"/>
        <v>24417.719999999998</v>
      </c>
    </row>
    <row r="43" spans="1:7" x14ac:dyDescent="0.25">
      <c r="A43" s="97">
        <f t="shared" si="3"/>
        <v>44136</v>
      </c>
      <c r="B43" s="98">
        <v>27</v>
      </c>
      <c r="C43" s="76">
        <f t="shared" si="4"/>
        <v>24417.719999999998</v>
      </c>
      <c r="D43" s="99">
        <f t="shared" si="0"/>
        <v>95.64</v>
      </c>
      <c r="E43" s="99">
        <f t="shared" si="5"/>
        <v>98.779999999999987</v>
      </c>
      <c r="F43" s="99">
        <f t="shared" si="2"/>
        <v>194.42</v>
      </c>
      <c r="G43" s="99">
        <f t="shared" si="1"/>
        <v>24318.94</v>
      </c>
    </row>
    <row r="44" spans="1:7" x14ac:dyDescent="0.25">
      <c r="A44" s="97">
        <f t="shared" si="3"/>
        <v>44166</v>
      </c>
      <c r="B44" s="98">
        <v>28</v>
      </c>
      <c r="C44" s="76">
        <f t="shared" si="4"/>
        <v>24318.94</v>
      </c>
      <c r="D44" s="99">
        <f t="shared" si="0"/>
        <v>95.25</v>
      </c>
      <c r="E44" s="99">
        <f t="shared" si="5"/>
        <v>99.169999999999987</v>
      </c>
      <c r="F44" s="99">
        <f t="shared" si="2"/>
        <v>194.42</v>
      </c>
      <c r="G44" s="99">
        <f t="shared" si="1"/>
        <v>24219.77</v>
      </c>
    </row>
    <row r="45" spans="1:7" x14ac:dyDescent="0.25">
      <c r="A45" s="97">
        <f t="shared" si="3"/>
        <v>44197</v>
      </c>
      <c r="B45" s="98">
        <v>29</v>
      </c>
      <c r="C45" s="76">
        <f t="shared" si="4"/>
        <v>24219.77</v>
      </c>
      <c r="D45" s="99">
        <f t="shared" si="0"/>
        <v>94.86</v>
      </c>
      <c r="E45" s="99">
        <f t="shared" si="5"/>
        <v>99.559999999999988</v>
      </c>
      <c r="F45" s="99">
        <f t="shared" si="2"/>
        <v>194.42</v>
      </c>
      <c r="G45" s="99">
        <f t="shared" si="1"/>
        <v>24120.21</v>
      </c>
    </row>
    <row r="46" spans="1:7" x14ac:dyDescent="0.25">
      <c r="A46" s="97">
        <f t="shared" si="3"/>
        <v>44228</v>
      </c>
      <c r="B46" s="98">
        <v>30</v>
      </c>
      <c r="C46" s="76">
        <f t="shared" si="4"/>
        <v>24120.21</v>
      </c>
      <c r="D46" s="99">
        <f t="shared" si="0"/>
        <v>94.47</v>
      </c>
      <c r="E46" s="99">
        <f t="shared" si="5"/>
        <v>99.949999999999989</v>
      </c>
      <c r="F46" s="99">
        <f t="shared" si="2"/>
        <v>194.42</v>
      </c>
      <c r="G46" s="99">
        <f t="shared" si="1"/>
        <v>24020.26</v>
      </c>
    </row>
    <row r="47" spans="1:7" x14ac:dyDescent="0.25">
      <c r="A47" s="97">
        <f t="shared" si="3"/>
        <v>44256</v>
      </c>
      <c r="B47" s="98">
        <v>31</v>
      </c>
      <c r="C47" s="76">
        <f t="shared" si="4"/>
        <v>24020.26</v>
      </c>
      <c r="D47" s="99">
        <f t="shared" si="0"/>
        <v>94.08</v>
      </c>
      <c r="E47" s="99">
        <f t="shared" si="5"/>
        <v>100.33999999999999</v>
      </c>
      <c r="F47" s="99">
        <f t="shared" si="2"/>
        <v>194.42</v>
      </c>
      <c r="G47" s="99">
        <f t="shared" si="1"/>
        <v>23919.919999999998</v>
      </c>
    </row>
    <row r="48" spans="1:7" x14ac:dyDescent="0.25">
      <c r="A48" s="97">
        <f t="shared" si="3"/>
        <v>44287</v>
      </c>
      <c r="B48" s="98">
        <v>32</v>
      </c>
      <c r="C48" s="76">
        <f t="shared" si="4"/>
        <v>23919.919999999998</v>
      </c>
      <c r="D48" s="99">
        <f t="shared" si="0"/>
        <v>93.69</v>
      </c>
      <c r="E48" s="99">
        <f t="shared" si="5"/>
        <v>100.72999999999999</v>
      </c>
      <c r="F48" s="99">
        <f t="shared" si="2"/>
        <v>194.42</v>
      </c>
      <c r="G48" s="99">
        <f t="shared" si="1"/>
        <v>23819.19</v>
      </c>
    </row>
    <row r="49" spans="1:7" x14ac:dyDescent="0.25">
      <c r="A49" s="97">
        <f t="shared" si="3"/>
        <v>44317</v>
      </c>
      <c r="B49" s="98">
        <v>33</v>
      </c>
      <c r="C49" s="76">
        <f t="shared" si="4"/>
        <v>23819.19</v>
      </c>
      <c r="D49" s="99">
        <f t="shared" si="0"/>
        <v>93.29</v>
      </c>
      <c r="E49" s="99">
        <f t="shared" si="5"/>
        <v>101.12999999999998</v>
      </c>
      <c r="F49" s="99">
        <f t="shared" si="2"/>
        <v>194.42</v>
      </c>
      <c r="G49" s="99">
        <f t="shared" si="1"/>
        <v>23718.059999999998</v>
      </c>
    </row>
    <row r="50" spans="1:7" x14ac:dyDescent="0.25">
      <c r="A50" s="97">
        <f t="shared" si="3"/>
        <v>44348</v>
      </c>
      <c r="B50" s="98">
        <v>34</v>
      </c>
      <c r="C50" s="76">
        <f t="shared" si="4"/>
        <v>23718.059999999998</v>
      </c>
      <c r="D50" s="99">
        <f t="shared" si="0"/>
        <v>92.9</v>
      </c>
      <c r="E50" s="99">
        <f t="shared" si="5"/>
        <v>101.51999999999998</v>
      </c>
      <c r="F50" s="99">
        <f t="shared" si="2"/>
        <v>194.42</v>
      </c>
      <c r="G50" s="99">
        <f t="shared" si="1"/>
        <v>23616.539999999997</v>
      </c>
    </row>
    <row r="51" spans="1:7" x14ac:dyDescent="0.25">
      <c r="A51" s="97">
        <f t="shared" si="3"/>
        <v>44378</v>
      </c>
      <c r="B51" s="98">
        <v>35</v>
      </c>
      <c r="C51" s="76">
        <f t="shared" si="4"/>
        <v>23616.539999999997</v>
      </c>
      <c r="D51" s="99">
        <f t="shared" si="0"/>
        <v>92.5</v>
      </c>
      <c r="E51" s="99">
        <f t="shared" si="5"/>
        <v>101.91999999999999</v>
      </c>
      <c r="F51" s="99">
        <f t="shared" si="2"/>
        <v>194.42</v>
      </c>
      <c r="G51" s="99">
        <f t="shared" si="1"/>
        <v>23514.62</v>
      </c>
    </row>
    <row r="52" spans="1:7" x14ac:dyDescent="0.25">
      <c r="A52" s="97">
        <f t="shared" si="3"/>
        <v>44409</v>
      </c>
      <c r="B52" s="98">
        <v>36</v>
      </c>
      <c r="C52" s="76">
        <f t="shared" si="4"/>
        <v>23514.62</v>
      </c>
      <c r="D52" s="99">
        <f t="shared" si="0"/>
        <v>92.1</v>
      </c>
      <c r="E52" s="99">
        <f t="shared" si="5"/>
        <v>102.32</v>
      </c>
      <c r="F52" s="99">
        <f t="shared" si="2"/>
        <v>194.42</v>
      </c>
      <c r="G52" s="99">
        <f t="shared" si="1"/>
        <v>23412.3</v>
      </c>
    </row>
    <row r="53" spans="1:7" x14ac:dyDescent="0.25">
      <c r="A53" s="97">
        <f t="shared" si="3"/>
        <v>44440</v>
      </c>
      <c r="B53" s="98">
        <v>37</v>
      </c>
      <c r="C53" s="76">
        <f t="shared" si="4"/>
        <v>23412.3</v>
      </c>
      <c r="D53" s="99">
        <f t="shared" si="0"/>
        <v>91.7</v>
      </c>
      <c r="E53" s="99">
        <f t="shared" si="5"/>
        <v>102.71999999999998</v>
      </c>
      <c r="F53" s="99">
        <f t="shared" si="2"/>
        <v>194.42</v>
      </c>
      <c r="G53" s="99">
        <f t="shared" si="1"/>
        <v>23309.579999999998</v>
      </c>
    </row>
    <row r="54" spans="1:7" x14ac:dyDescent="0.25">
      <c r="A54" s="97">
        <f t="shared" si="3"/>
        <v>44470</v>
      </c>
      <c r="B54" s="98">
        <v>38</v>
      </c>
      <c r="C54" s="76">
        <f t="shared" si="4"/>
        <v>23309.579999999998</v>
      </c>
      <c r="D54" s="99">
        <f t="shared" si="0"/>
        <v>91.3</v>
      </c>
      <c r="E54" s="99">
        <f t="shared" si="5"/>
        <v>103.11999999999999</v>
      </c>
      <c r="F54" s="99">
        <f t="shared" si="2"/>
        <v>194.42</v>
      </c>
      <c r="G54" s="99">
        <f t="shared" si="1"/>
        <v>23206.46</v>
      </c>
    </row>
    <row r="55" spans="1:7" x14ac:dyDescent="0.25">
      <c r="A55" s="97">
        <f t="shared" si="3"/>
        <v>44501</v>
      </c>
      <c r="B55" s="98">
        <v>39</v>
      </c>
      <c r="C55" s="76">
        <f t="shared" si="4"/>
        <v>23206.46</v>
      </c>
      <c r="D55" s="99">
        <f t="shared" si="0"/>
        <v>90.89</v>
      </c>
      <c r="E55" s="99">
        <f t="shared" si="5"/>
        <v>103.52999999999999</v>
      </c>
      <c r="F55" s="99">
        <f t="shared" si="2"/>
        <v>194.42</v>
      </c>
      <c r="G55" s="99">
        <f t="shared" si="1"/>
        <v>23102.93</v>
      </c>
    </row>
    <row r="56" spans="1:7" x14ac:dyDescent="0.25">
      <c r="A56" s="97">
        <f t="shared" si="3"/>
        <v>44531</v>
      </c>
      <c r="B56" s="98">
        <v>40</v>
      </c>
      <c r="C56" s="76">
        <f t="shared" si="4"/>
        <v>23102.93</v>
      </c>
      <c r="D56" s="99">
        <f t="shared" si="0"/>
        <v>90.49</v>
      </c>
      <c r="E56" s="99">
        <f t="shared" si="5"/>
        <v>103.92999999999999</v>
      </c>
      <c r="F56" s="99">
        <f t="shared" si="2"/>
        <v>194.42</v>
      </c>
      <c r="G56" s="99">
        <f t="shared" si="1"/>
        <v>22999</v>
      </c>
    </row>
    <row r="57" spans="1:7" x14ac:dyDescent="0.25">
      <c r="A57" s="97">
        <f t="shared" si="3"/>
        <v>44562</v>
      </c>
      <c r="B57" s="98">
        <v>41</v>
      </c>
      <c r="C57" s="76">
        <f t="shared" si="4"/>
        <v>22999</v>
      </c>
      <c r="D57" s="99">
        <f t="shared" si="0"/>
        <v>90.08</v>
      </c>
      <c r="E57" s="99">
        <f t="shared" si="5"/>
        <v>104.33999999999999</v>
      </c>
      <c r="F57" s="99">
        <f t="shared" si="2"/>
        <v>194.42</v>
      </c>
      <c r="G57" s="99">
        <f t="shared" si="1"/>
        <v>22894.66</v>
      </c>
    </row>
    <row r="58" spans="1:7" x14ac:dyDescent="0.25">
      <c r="A58" s="97">
        <f t="shared" si="3"/>
        <v>44593</v>
      </c>
      <c r="B58" s="98">
        <v>42</v>
      </c>
      <c r="C58" s="76">
        <f t="shared" si="4"/>
        <v>22894.66</v>
      </c>
      <c r="D58" s="99">
        <f t="shared" si="0"/>
        <v>89.67</v>
      </c>
      <c r="E58" s="99">
        <f t="shared" si="5"/>
        <v>104.74999999999999</v>
      </c>
      <c r="F58" s="99">
        <f t="shared" si="2"/>
        <v>194.42</v>
      </c>
      <c r="G58" s="99">
        <f t="shared" si="1"/>
        <v>22789.91</v>
      </c>
    </row>
    <row r="59" spans="1:7" x14ac:dyDescent="0.25">
      <c r="A59" s="97">
        <f t="shared" si="3"/>
        <v>44621</v>
      </c>
      <c r="B59" s="98">
        <v>43</v>
      </c>
      <c r="C59" s="76">
        <f t="shared" si="4"/>
        <v>22789.91</v>
      </c>
      <c r="D59" s="99">
        <f t="shared" si="0"/>
        <v>89.26</v>
      </c>
      <c r="E59" s="99">
        <f>F59-D59</f>
        <v>105.15999999999998</v>
      </c>
      <c r="F59" s="99">
        <f t="shared" si="2"/>
        <v>194.42</v>
      </c>
      <c r="G59" s="99">
        <f>C59-E59</f>
        <v>22684.75</v>
      </c>
    </row>
    <row r="60" spans="1:7" x14ac:dyDescent="0.25">
      <c r="A60" s="97">
        <f t="shared" si="3"/>
        <v>44652</v>
      </c>
      <c r="B60" s="98">
        <v>44</v>
      </c>
      <c r="C60" s="76">
        <f t="shared" si="4"/>
        <v>22684.75</v>
      </c>
      <c r="D60" s="99">
        <f t="shared" si="0"/>
        <v>88.85</v>
      </c>
      <c r="E60" s="99">
        <f t="shared" si="5"/>
        <v>105.57</v>
      </c>
      <c r="F60" s="99">
        <f t="shared" si="2"/>
        <v>194.42</v>
      </c>
      <c r="G60" s="99">
        <f t="shared" si="1"/>
        <v>22579.18</v>
      </c>
    </row>
    <row r="61" spans="1:7" x14ac:dyDescent="0.25">
      <c r="A61" s="97">
        <f t="shared" si="3"/>
        <v>44682</v>
      </c>
      <c r="B61" s="98">
        <v>45</v>
      </c>
      <c r="C61" s="76">
        <f t="shared" si="4"/>
        <v>22579.18</v>
      </c>
      <c r="D61" s="99">
        <f t="shared" si="0"/>
        <v>88.44</v>
      </c>
      <c r="E61" s="99">
        <f t="shared" si="5"/>
        <v>105.97999999999999</v>
      </c>
      <c r="F61" s="99">
        <f t="shared" si="2"/>
        <v>194.42</v>
      </c>
      <c r="G61" s="99">
        <f t="shared" si="1"/>
        <v>22473.200000000001</v>
      </c>
    </row>
    <row r="62" spans="1:7" x14ac:dyDescent="0.25">
      <c r="A62" s="97">
        <f t="shared" si="3"/>
        <v>44713</v>
      </c>
      <c r="B62" s="98">
        <v>46</v>
      </c>
      <c r="C62" s="76">
        <f t="shared" si="4"/>
        <v>22473.200000000001</v>
      </c>
      <c r="D62" s="99">
        <f t="shared" si="0"/>
        <v>88.02</v>
      </c>
      <c r="E62" s="99">
        <f t="shared" si="5"/>
        <v>106.39999999999999</v>
      </c>
      <c r="F62" s="99">
        <f t="shared" si="2"/>
        <v>194.42</v>
      </c>
      <c r="G62" s="99">
        <f t="shared" si="1"/>
        <v>22366.799999999999</v>
      </c>
    </row>
    <row r="63" spans="1:7" x14ac:dyDescent="0.25">
      <c r="A63" s="97">
        <f t="shared" si="3"/>
        <v>44743</v>
      </c>
      <c r="B63" s="98">
        <v>47</v>
      </c>
      <c r="C63" s="76">
        <f t="shared" si="4"/>
        <v>22366.799999999999</v>
      </c>
      <c r="D63" s="99">
        <f t="shared" si="0"/>
        <v>87.6</v>
      </c>
      <c r="E63" s="99">
        <f t="shared" si="5"/>
        <v>106.82</v>
      </c>
      <c r="F63" s="99">
        <f t="shared" si="2"/>
        <v>194.42</v>
      </c>
      <c r="G63" s="99">
        <f t="shared" si="1"/>
        <v>22259.98</v>
      </c>
    </row>
    <row r="64" spans="1:7" x14ac:dyDescent="0.25">
      <c r="A64" s="97">
        <f t="shared" si="3"/>
        <v>44774</v>
      </c>
      <c r="B64" s="98">
        <v>48</v>
      </c>
      <c r="C64" s="76">
        <f t="shared" si="4"/>
        <v>22259.98</v>
      </c>
      <c r="D64" s="99">
        <f t="shared" si="0"/>
        <v>87.18</v>
      </c>
      <c r="E64" s="99">
        <f t="shared" si="5"/>
        <v>107.23999999999998</v>
      </c>
      <c r="F64" s="99">
        <f t="shared" si="2"/>
        <v>194.42</v>
      </c>
      <c r="G64" s="99">
        <f t="shared" si="1"/>
        <v>22152.739999999998</v>
      </c>
    </row>
    <row r="65" spans="1:7" x14ac:dyDescent="0.25">
      <c r="A65" s="97">
        <f t="shared" si="3"/>
        <v>44805</v>
      </c>
      <c r="B65" s="98">
        <v>49</v>
      </c>
      <c r="C65" s="76">
        <f t="shared" si="4"/>
        <v>22152.739999999998</v>
      </c>
      <c r="D65" s="99">
        <f t="shared" si="0"/>
        <v>86.76</v>
      </c>
      <c r="E65" s="99">
        <f t="shared" si="5"/>
        <v>107.65999999999998</v>
      </c>
      <c r="F65" s="99">
        <f t="shared" si="2"/>
        <v>194.42</v>
      </c>
      <c r="G65" s="99">
        <f t="shared" si="1"/>
        <v>22045.079999999998</v>
      </c>
    </row>
    <row r="66" spans="1:7" x14ac:dyDescent="0.25">
      <c r="A66" s="97">
        <f t="shared" si="3"/>
        <v>44835</v>
      </c>
      <c r="B66" s="98">
        <v>50</v>
      </c>
      <c r="C66" s="76">
        <f t="shared" si="4"/>
        <v>22045.079999999998</v>
      </c>
      <c r="D66" s="99">
        <f t="shared" si="0"/>
        <v>86.34</v>
      </c>
      <c r="E66" s="99">
        <f t="shared" si="5"/>
        <v>108.07999999999998</v>
      </c>
      <c r="F66" s="99">
        <f t="shared" si="2"/>
        <v>194.42</v>
      </c>
      <c r="G66" s="99">
        <f t="shared" si="1"/>
        <v>21936.999999999996</v>
      </c>
    </row>
    <row r="67" spans="1:7" x14ac:dyDescent="0.25">
      <c r="A67" s="97">
        <f t="shared" si="3"/>
        <v>44866</v>
      </c>
      <c r="B67" s="98">
        <v>51</v>
      </c>
      <c r="C67" s="76">
        <f t="shared" si="4"/>
        <v>21936.999999999996</v>
      </c>
      <c r="D67" s="99">
        <f t="shared" si="0"/>
        <v>85.92</v>
      </c>
      <c r="E67" s="99">
        <f t="shared" si="5"/>
        <v>108.49999999999999</v>
      </c>
      <c r="F67" s="99">
        <f t="shared" si="2"/>
        <v>194.42</v>
      </c>
      <c r="G67" s="99">
        <f t="shared" si="1"/>
        <v>21828.499999999996</v>
      </c>
    </row>
    <row r="68" spans="1:7" x14ac:dyDescent="0.25">
      <c r="A68" s="97">
        <f t="shared" si="3"/>
        <v>44896</v>
      </c>
      <c r="B68" s="98">
        <v>52</v>
      </c>
      <c r="C68" s="76">
        <f t="shared" si="4"/>
        <v>21828.499999999996</v>
      </c>
      <c r="D68" s="99">
        <f t="shared" si="0"/>
        <v>85.49</v>
      </c>
      <c r="E68" s="99">
        <f t="shared" si="5"/>
        <v>108.92999999999999</v>
      </c>
      <c r="F68" s="99">
        <f t="shared" si="2"/>
        <v>194.42</v>
      </c>
      <c r="G68" s="99">
        <f t="shared" si="1"/>
        <v>21719.569999999996</v>
      </c>
    </row>
    <row r="69" spans="1:7" x14ac:dyDescent="0.25">
      <c r="A69" s="97">
        <f t="shared" si="3"/>
        <v>44927</v>
      </c>
      <c r="B69" s="98">
        <v>53</v>
      </c>
      <c r="C69" s="76">
        <f t="shared" si="4"/>
        <v>21719.569999999996</v>
      </c>
      <c r="D69" s="99">
        <f t="shared" si="0"/>
        <v>85.07</v>
      </c>
      <c r="E69" s="99">
        <f t="shared" si="5"/>
        <v>109.35</v>
      </c>
      <c r="F69" s="99">
        <f t="shared" si="2"/>
        <v>194.42</v>
      </c>
      <c r="G69" s="99">
        <f t="shared" si="1"/>
        <v>21610.219999999998</v>
      </c>
    </row>
    <row r="70" spans="1:7" x14ac:dyDescent="0.25">
      <c r="A70" s="97">
        <f t="shared" si="3"/>
        <v>44958</v>
      </c>
      <c r="B70" s="98">
        <v>54</v>
      </c>
      <c r="C70" s="76">
        <f t="shared" si="4"/>
        <v>21610.219999999998</v>
      </c>
      <c r="D70" s="99">
        <f t="shared" si="0"/>
        <v>84.64</v>
      </c>
      <c r="E70" s="99">
        <f t="shared" si="5"/>
        <v>109.77999999999999</v>
      </c>
      <c r="F70" s="99">
        <f t="shared" si="2"/>
        <v>194.42</v>
      </c>
      <c r="G70" s="99">
        <f t="shared" si="1"/>
        <v>21500.44</v>
      </c>
    </row>
    <row r="71" spans="1:7" x14ac:dyDescent="0.25">
      <c r="A71" s="97">
        <f t="shared" si="3"/>
        <v>44986</v>
      </c>
      <c r="B71" s="98">
        <v>55</v>
      </c>
      <c r="C71" s="76">
        <f t="shared" si="4"/>
        <v>21500.44</v>
      </c>
      <c r="D71" s="99">
        <f t="shared" si="0"/>
        <v>84.21</v>
      </c>
      <c r="E71" s="99">
        <f t="shared" si="5"/>
        <v>110.21</v>
      </c>
      <c r="F71" s="99">
        <f t="shared" si="2"/>
        <v>194.42</v>
      </c>
      <c r="G71" s="99">
        <f t="shared" si="1"/>
        <v>21390.23</v>
      </c>
    </row>
    <row r="72" spans="1:7" x14ac:dyDescent="0.25">
      <c r="A72" s="97">
        <f t="shared" si="3"/>
        <v>45017</v>
      </c>
      <c r="B72" s="98">
        <v>56</v>
      </c>
      <c r="C72" s="76">
        <f t="shared" si="4"/>
        <v>21390.23</v>
      </c>
      <c r="D72" s="99">
        <f t="shared" si="0"/>
        <v>83.78</v>
      </c>
      <c r="E72" s="99">
        <f t="shared" si="5"/>
        <v>110.63999999999999</v>
      </c>
      <c r="F72" s="99">
        <f t="shared" si="2"/>
        <v>194.42</v>
      </c>
      <c r="G72" s="99">
        <f t="shared" si="1"/>
        <v>21279.59</v>
      </c>
    </row>
    <row r="73" spans="1:7" x14ac:dyDescent="0.25">
      <c r="A73" s="97">
        <f t="shared" si="3"/>
        <v>45047</v>
      </c>
      <c r="B73" s="98">
        <v>57</v>
      </c>
      <c r="C73" s="76">
        <f t="shared" si="4"/>
        <v>21279.59</v>
      </c>
      <c r="D73" s="99">
        <f t="shared" si="0"/>
        <v>83.35</v>
      </c>
      <c r="E73" s="99">
        <f t="shared" si="5"/>
        <v>111.07</v>
      </c>
      <c r="F73" s="99">
        <f t="shared" si="2"/>
        <v>194.42</v>
      </c>
      <c r="G73" s="99">
        <f t="shared" si="1"/>
        <v>21168.52</v>
      </c>
    </row>
    <row r="74" spans="1:7" x14ac:dyDescent="0.25">
      <c r="A74" s="97">
        <f t="shared" si="3"/>
        <v>45078</v>
      </c>
      <c r="B74" s="98">
        <v>58</v>
      </c>
      <c r="C74" s="76">
        <f t="shared" si="4"/>
        <v>21168.52</v>
      </c>
      <c r="D74" s="99">
        <f t="shared" si="0"/>
        <v>82.91</v>
      </c>
      <c r="E74" s="99">
        <f t="shared" si="5"/>
        <v>111.50999999999999</v>
      </c>
      <c r="F74" s="99">
        <f t="shared" si="2"/>
        <v>194.42</v>
      </c>
      <c r="G74" s="99">
        <f t="shared" si="1"/>
        <v>21057.010000000002</v>
      </c>
    </row>
    <row r="75" spans="1:7" x14ac:dyDescent="0.25">
      <c r="A75" s="97">
        <f t="shared" si="3"/>
        <v>45108</v>
      </c>
      <c r="B75" s="98">
        <v>59</v>
      </c>
      <c r="C75" s="76">
        <f t="shared" si="4"/>
        <v>21057.010000000002</v>
      </c>
      <c r="D75" s="99">
        <f t="shared" si="0"/>
        <v>82.47</v>
      </c>
      <c r="E75" s="99">
        <f t="shared" si="5"/>
        <v>111.94999999999999</v>
      </c>
      <c r="F75" s="99">
        <f t="shared" si="2"/>
        <v>194.42</v>
      </c>
      <c r="G75" s="99">
        <f t="shared" si="1"/>
        <v>20945.060000000001</v>
      </c>
    </row>
    <row r="76" spans="1:7" x14ac:dyDescent="0.25">
      <c r="A76" s="97">
        <f t="shared" si="3"/>
        <v>45139</v>
      </c>
      <c r="B76" s="98">
        <v>60</v>
      </c>
      <c r="C76" s="76">
        <f>G75</f>
        <v>20945.060000000001</v>
      </c>
      <c r="D76" s="99">
        <f>ROUND(C76*$E$13/12,2)</f>
        <v>82.03</v>
      </c>
      <c r="E76" s="99">
        <f>F76-D76</f>
        <v>112.38999999999999</v>
      </c>
      <c r="F76" s="99">
        <f t="shared" si="2"/>
        <v>194.42</v>
      </c>
      <c r="G76" s="99">
        <f>C76-E76</f>
        <v>20832.670000000002</v>
      </c>
    </row>
    <row r="77" spans="1:7" x14ac:dyDescent="0.25">
      <c r="A77" s="97"/>
      <c r="B77" s="98"/>
      <c r="C77" s="76"/>
      <c r="D77" s="99"/>
      <c r="E77" s="99"/>
      <c r="F77" s="99"/>
      <c r="G77" s="99"/>
    </row>
    <row r="78" spans="1:7" x14ac:dyDescent="0.25">
      <c r="A78" s="97"/>
      <c r="B78" s="98"/>
      <c r="C78" s="76"/>
      <c r="D78" s="99"/>
      <c r="E78" s="99"/>
      <c r="F78" s="99"/>
      <c r="G78" s="99"/>
    </row>
    <row r="79" spans="1:7" x14ac:dyDescent="0.25">
      <c r="A79" s="97"/>
      <c r="B79" s="98"/>
      <c r="C79" s="76"/>
      <c r="D79" s="99"/>
      <c r="E79" s="99"/>
      <c r="F79" s="99"/>
      <c r="G79" s="99"/>
    </row>
    <row r="80" spans="1:7" x14ac:dyDescent="0.25">
      <c r="A80" s="97"/>
      <c r="B80" s="98"/>
      <c r="C80" s="76"/>
      <c r="D80" s="99"/>
      <c r="E80" s="99"/>
      <c r="F80" s="99"/>
      <c r="G80" s="99"/>
    </row>
    <row r="81" spans="1:7" x14ac:dyDescent="0.25">
      <c r="A81" s="97"/>
      <c r="B81" s="98"/>
      <c r="C81" s="76"/>
      <c r="D81" s="99"/>
      <c r="E81" s="99"/>
      <c r="F81" s="99"/>
      <c r="G81" s="99"/>
    </row>
    <row r="82" spans="1:7" x14ac:dyDescent="0.25">
      <c r="A82" s="97"/>
      <c r="B82" s="98"/>
      <c r="C82" s="76"/>
      <c r="D82" s="99"/>
      <c r="E82" s="99"/>
      <c r="F82" s="99"/>
      <c r="G82" s="99"/>
    </row>
    <row r="83" spans="1:7" x14ac:dyDescent="0.25">
      <c r="A83" s="97"/>
      <c r="B83" s="98"/>
      <c r="C83" s="76"/>
      <c r="D83" s="99"/>
      <c r="E83" s="99"/>
      <c r="F83" s="99"/>
      <c r="G83" s="99"/>
    </row>
    <row r="84" spans="1:7" x14ac:dyDescent="0.25">
      <c r="A84" s="97"/>
      <c r="B84" s="98"/>
      <c r="C84" s="76"/>
      <c r="D84" s="99"/>
      <c r="E84" s="99"/>
      <c r="F84" s="99"/>
      <c r="G84" s="99"/>
    </row>
    <row r="85" spans="1:7" x14ac:dyDescent="0.25">
      <c r="A85" s="97"/>
      <c r="B85" s="98"/>
      <c r="C85" s="76"/>
      <c r="D85" s="99"/>
      <c r="E85" s="99"/>
      <c r="F85" s="99"/>
      <c r="G85" s="99"/>
    </row>
    <row r="86" spans="1:7" x14ac:dyDescent="0.25">
      <c r="A86" s="97"/>
      <c r="B86" s="98"/>
      <c r="C86" s="76"/>
      <c r="D86" s="99"/>
      <c r="E86" s="99"/>
      <c r="F86" s="99"/>
      <c r="G86" s="99"/>
    </row>
    <row r="87" spans="1:7" x14ac:dyDescent="0.25">
      <c r="A87" s="97"/>
      <c r="B87" s="98"/>
      <c r="C87" s="76"/>
      <c r="D87" s="99"/>
      <c r="E87" s="99"/>
      <c r="F87" s="99"/>
      <c r="G87" s="99"/>
    </row>
    <row r="88" spans="1:7" x14ac:dyDescent="0.25">
      <c r="A88" s="97"/>
      <c r="B88" s="98"/>
      <c r="C88" s="76"/>
      <c r="D88" s="99"/>
      <c r="E88" s="99"/>
      <c r="F88" s="99"/>
      <c r="G88" s="99"/>
    </row>
    <row r="89" spans="1:7" x14ac:dyDescent="0.25">
      <c r="A89" s="97"/>
      <c r="B89" s="98"/>
      <c r="C89" s="76"/>
      <c r="D89" s="99"/>
      <c r="E89" s="99"/>
      <c r="F89" s="99"/>
      <c r="G89" s="99"/>
    </row>
    <row r="90" spans="1:7" x14ac:dyDescent="0.25">
      <c r="A90" s="97"/>
      <c r="B90" s="98"/>
      <c r="C90" s="76"/>
      <c r="D90" s="99"/>
      <c r="E90" s="99"/>
      <c r="F90" s="99"/>
      <c r="G90" s="99"/>
    </row>
    <row r="91" spans="1:7" x14ac:dyDescent="0.25">
      <c r="A91" s="97"/>
      <c r="B91" s="98"/>
      <c r="C91" s="76"/>
      <c r="D91" s="99"/>
      <c r="E91" s="99"/>
      <c r="F91" s="99"/>
      <c r="G91" s="99"/>
    </row>
    <row r="92" spans="1:7" x14ac:dyDescent="0.25">
      <c r="A92" s="97"/>
      <c r="B92" s="98"/>
      <c r="C92" s="76"/>
      <c r="D92" s="99"/>
      <c r="E92" s="99"/>
      <c r="F92" s="99"/>
      <c r="G92" s="99"/>
    </row>
    <row r="93" spans="1:7" x14ac:dyDescent="0.25">
      <c r="A93" s="97"/>
      <c r="B93" s="98"/>
      <c r="C93" s="76"/>
      <c r="D93" s="99"/>
      <c r="E93" s="99"/>
      <c r="F93" s="99"/>
      <c r="G93" s="99"/>
    </row>
    <row r="94" spans="1:7" x14ac:dyDescent="0.25">
      <c r="A94" s="97"/>
      <c r="B94" s="98"/>
      <c r="C94" s="76"/>
      <c r="D94" s="99"/>
      <c r="E94" s="99"/>
      <c r="F94" s="99"/>
      <c r="G94" s="99"/>
    </row>
    <row r="95" spans="1:7" x14ac:dyDescent="0.25">
      <c r="A95" s="97"/>
      <c r="B95" s="98"/>
      <c r="C95" s="76"/>
      <c r="D95" s="99"/>
      <c r="E95" s="99"/>
      <c r="F95" s="99"/>
      <c r="G95" s="99"/>
    </row>
    <row r="96" spans="1:7" x14ac:dyDescent="0.25">
      <c r="A96" s="97"/>
      <c r="B96" s="98"/>
      <c r="C96" s="76"/>
      <c r="D96" s="99"/>
      <c r="E96" s="99"/>
      <c r="F96" s="99"/>
      <c r="G96" s="99"/>
    </row>
    <row r="97" spans="1:7" x14ac:dyDescent="0.25">
      <c r="A97" s="97"/>
      <c r="B97" s="98"/>
      <c r="C97" s="76"/>
      <c r="D97" s="99"/>
      <c r="E97" s="99"/>
      <c r="F97" s="99"/>
      <c r="G97" s="99"/>
    </row>
    <row r="98" spans="1:7" x14ac:dyDescent="0.25">
      <c r="A98" s="97"/>
      <c r="B98" s="98"/>
      <c r="C98" s="76"/>
      <c r="D98" s="99"/>
      <c r="E98" s="99"/>
      <c r="F98" s="99"/>
      <c r="G98" s="99"/>
    </row>
    <row r="99" spans="1:7" x14ac:dyDescent="0.25">
      <c r="A99" s="97"/>
      <c r="B99" s="98"/>
      <c r="C99" s="76"/>
      <c r="D99" s="99"/>
      <c r="E99" s="99"/>
      <c r="F99" s="99"/>
      <c r="G99" s="99"/>
    </row>
    <row r="100" spans="1:7" x14ac:dyDescent="0.25">
      <c r="A100" s="97"/>
      <c r="B100" s="98"/>
      <c r="C100" s="76"/>
      <c r="D100" s="99"/>
      <c r="E100" s="99"/>
      <c r="F100" s="99"/>
      <c r="G100" s="99"/>
    </row>
    <row r="101" spans="1:7" x14ac:dyDescent="0.25">
      <c r="A101" s="97"/>
      <c r="B101" s="98"/>
      <c r="C101" s="76"/>
      <c r="D101" s="99"/>
      <c r="E101" s="99"/>
      <c r="F101" s="99"/>
      <c r="G101" s="99"/>
    </row>
    <row r="102" spans="1:7" x14ac:dyDescent="0.25">
      <c r="A102" s="97"/>
      <c r="B102" s="98"/>
      <c r="C102" s="76"/>
      <c r="D102" s="99"/>
      <c r="E102" s="99"/>
      <c r="F102" s="99"/>
      <c r="G102" s="99"/>
    </row>
    <row r="103" spans="1:7" x14ac:dyDescent="0.25">
      <c r="A103" s="97"/>
      <c r="B103" s="98"/>
      <c r="C103" s="76"/>
      <c r="D103" s="99"/>
      <c r="E103" s="99"/>
      <c r="F103" s="99"/>
      <c r="G103" s="99"/>
    </row>
    <row r="104" spans="1:7" x14ac:dyDescent="0.25">
      <c r="A104" s="97"/>
      <c r="B104" s="98"/>
      <c r="C104" s="76"/>
      <c r="D104" s="99"/>
      <c r="E104" s="99"/>
      <c r="F104" s="99"/>
      <c r="G104" s="99"/>
    </row>
    <row r="105" spans="1:7" x14ac:dyDescent="0.25">
      <c r="A105" s="97"/>
      <c r="B105" s="98"/>
      <c r="C105" s="76"/>
      <c r="D105" s="99"/>
      <c r="E105" s="99"/>
      <c r="F105" s="99"/>
      <c r="G105" s="99"/>
    </row>
    <row r="106" spans="1:7" x14ac:dyDescent="0.25">
      <c r="A106" s="97"/>
      <c r="B106" s="98"/>
      <c r="C106" s="76"/>
      <c r="D106" s="99"/>
      <c r="E106" s="99"/>
      <c r="F106" s="99"/>
      <c r="G106" s="99"/>
    </row>
    <row r="107" spans="1:7" x14ac:dyDescent="0.25">
      <c r="A107" s="97"/>
      <c r="B107" s="98"/>
      <c r="C107" s="76"/>
      <c r="D107" s="99"/>
      <c r="E107" s="99"/>
      <c r="F107" s="99"/>
      <c r="G107" s="99"/>
    </row>
    <row r="108" spans="1:7" x14ac:dyDescent="0.25">
      <c r="A108" s="97"/>
      <c r="B108" s="98"/>
      <c r="C108" s="76"/>
      <c r="D108" s="99"/>
      <c r="E108" s="99"/>
      <c r="F108" s="99"/>
      <c r="G108" s="99"/>
    </row>
    <row r="109" spans="1:7" x14ac:dyDescent="0.25">
      <c r="A109" s="97"/>
      <c r="B109" s="98"/>
      <c r="C109" s="76"/>
      <c r="D109" s="99"/>
      <c r="E109" s="99"/>
      <c r="F109" s="99"/>
      <c r="G109" s="99"/>
    </row>
    <row r="110" spans="1:7" x14ac:dyDescent="0.25">
      <c r="A110" s="97"/>
      <c r="B110" s="98"/>
      <c r="C110" s="76"/>
      <c r="D110" s="99"/>
      <c r="E110" s="99"/>
      <c r="F110" s="99"/>
      <c r="G110" s="99"/>
    </row>
    <row r="111" spans="1:7" x14ac:dyDescent="0.25">
      <c r="A111" s="97"/>
      <c r="B111" s="98"/>
      <c r="C111" s="76"/>
      <c r="D111" s="99"/>
      <c r="E111" s="99"/>
      <c r="F111" s="99"/>
      <c r="G111" s="99"/>
    </row>
    <row r="112" spans="1:7" x14ac:dyDescent="0.25">
      <c r="A112" s="97"/>
      <c r="B112" s="98"/>
      <c r="C112" s="76"/>
      <c r="D112" s="99"/>
      <c r="E112" s="99"/>
      <c r="F112" s="99"/>
      <c r="G112" s="99"/>
    </row>
    <row r="113" spans="1:7" x14ac:dyDescent="0.25">
      <c r="A113" s="97"/>
      <c r="B113" s="98"/>
      <c r="C113" s="76"/>
      <c r="D113" s="99"/>
      <c r="E113" s="99"/>
      <c r="F113" s="99"/>
      <c r="G113" s="99"/>
    </row>
    <row r="114" spans="1:7" x14ac:dyDescent="0.25">
      <c r="A114" s="97"/>
      <c r="B114" s="98"/>
      <c r="C114" s="76"/>
      <c r="D114" s="99"/>
      <c r="E114" s="99"/>
      <c r="F114" s="99"/>
      <c r="G114" s="99"/>
    </row>
    <row r="115" spans="1:7" x14ac:dyDescent="0.25">
      <c r="A115" s="97"/>
      <c r="B115" s="98"/>
      <c r="C115" s="76"/>
      <c r="D115" s="99"/>
      <c r="E115" s="99"/>
      <c r="F115" s="99"/>
      <c r="G115" s="99"/>
    </row>
    <row r="116" spans="1:7" x14ac:dyDescent="0.25">
      <c r="A116" s="97"/>
      <c r="B116" s="98"/>
      <c r="C116" s="76"/>
      <c r="D116" s="99"/>
      <c r="E116" s="99"/>
      <c r="F116" s="99"/>
      <c r="G116" s="99"/>
    </row>
    <row r="117" spans="1:7" x14ac:dyDescent="0.25">
      <c r="A117" s="97"/>
      <c r="B117" s="98"/>
      <c r="C117" s="76"/>
      <c r="D117" s="99"/>
      <c r="E117" s="99"/>
      <c r="F117" s="99"/>
      <c r="G117" s="99"/>
    </row>
    <row r="118" spans="1:7" x14ac:dyDescent="0.25">
      <c r="A118" s="97"/>
      <c r="B118" s="98"/>
      <c r="C118" s="76"/>
      <c r="D118" s="99"/>
      <c r="E118" s="99"/>
      <c r="F118" s="99"/>
      <c r="G118" s="99"/>
    </row>
    <row r="119" spans="1:7" x14ac:dyDescent="0.25">
      <c r="A119" s="97"/>
      <c r="B119" s="98"/>
      <c r="C119" s="76"/>
      <c r="D119" s="99"/>
      <c r="E119" s="99"/>
      <c r="F119" s="99"/>
      <c r="G119" s="99"/>
    </row>
    <row r="120" spans="1:7" x14ac:dyDescent="0.25">
      <c r="A120" s="97"/>
      <c r="B120" s="98"/>
      <c r="C120" s="76"/>
      <c r="D120" s="99"/>
      <c r="E120" s="99"/>
      <c r="F120" s="99"/>
      <c r="G120" s="99"/>
    </row>
    <row r="121" spans="1:7" x14ac:dyDescent="0.25">
      <c r="A121" s="97"/>
      <c r="B121" s="98"/>
      <c r="C121" s="76"/>
      <c r="D121" s="99"/>
      <c r="E121" s="99"/>
      <c r="F121" s="99"/>
      <c r="G121" s="99"/>
    </row>
    <row r="122" spans="1:7" x14ac:dyDescent="0.25">
      <c r="A122" s="97"/>
      <c r="B122" s="98"/>
      <c r="C122" s="76"/>
      <c r="D122" s="99"/>
      <c r="E122" s="99"/>
      <c r="F122" s="99"/>
      <c r="G122" s="99"/>
    </row>
    <row r="123" spans="1:7" x14ac:dyDescent="0.25">
      <c r="A123" s="97"/>
      <c r="B123" s="98"/>
      <c r="C123" s="76"/>
      <c r="D123" s="99"/>
      <c r="E123" s="99"/>
      <c r="F123" s="99"/>
      <c r="G123" s="99"/>
    </row>
    <row r="124" spans="1:7" x14ac:dyDescent="0.25">
      <c r="A124" s="97"/>
      <c r="B124" s="98"/>
      <c r="C124" s="76"/>
      <c r="D124" s="99"/>
      <c r="E124" s="99"/>
      <c r="F124" s="99"/>
      <c r="G124" s="99"/>
    </row>
    <row r="125" spans="1:7" x14ac:dyDescent="0.25">
      <c r="A125" s="97"/>
      <c r="B125" s="98"/>
      <c r="C125" s="76"/>
      <c r="D125" s="99"/>
      <c r="E125" s="99"/>
      <c r="F125" s="99"/>
      <c r="G125" s="99"/>
    </row>
    <row r="126" spans="1:7" x14ac:dyDescent="0.25">
      <c r="A126" s="97"/>
      <c r="B126" s="98"/>
      <c r="C126" s="76"/>
      <c r="D126" s="99"/>
      <c r="E126" s="99"/>
      <c r="F126" s="99"/>
      <c r="G126" s="99"/>
    </row>
    <row r="127" spans="1:7" x14ac:dyDescent="0.25">
      <c r="A127" s="97"/>
      <c r="B127" s="98"/>
      <c r="C127" s="76"/>
      <c r="D127" s="99"/>
      <c r="E127" s="99"/>
      <c r="F127" s="99"/>
      <c r="G127" s="99"/>
    </row>
    <row r="128" spans="1:7" x14ac:dyDescent="0.25">
      <c r="A128" s="97"/>
      <c r="B128" s="98"/>
      <c r="C128" s="76"/>
      <c r="D128" s="99"/>
      <c r="E128" s="99"/>
      <c r="F128" s="99"/>
      <c r="G128" s="99"/>
    </row>
    <row r="129" spans="1:7" x14ac:dyDescent="0.25">
      <c r="A129" s="97"/>
      <c r="B129" s="98"/>
      <c r="C129" s="76"/>
      <c r="D129" s="99"/>
      <c r="E129" s="99"/>
      <c r="F129" s="99"/>
      <c r="G129" s="99"/>
    </row>
    <row r="130" spans="1:7" x14ac:dyDescent="0.25">
      <c r="A130" s="97"/>
      <c r="B130" s="98"/>
      <c r="C130" s="76"/>
      <c r="D130" s="99"/>
      <c r="E130" s="99"/>
      <c r="F130" s="99"/>
      <c r="G130" s="99"/>
    </row>
    <row r="131" spans="1:7" x14ac:dyDescent="0.25">
      <c r="A131" s="97"/>
      <c r="B131" s="98"/>
      <c r="C131" s="76"/>
      <c r="D131" s="99"/>
      <c r="E131" s="99"/>
      <c r="F131" s="99"/>
      <c r="G131" s="99"/>
    </row>
    <row r="132" spans="1:7" x14ac:dyDescent="0.25">
      <c r="A132" s="97"/>
      <c r="B132" s="98"/>
      <c r="C132" s="76"/>
      <c r="D132" s="99"/>
      <c r="E132" s="99"/>
      <c r="F132" s="99"/>
      <c r="G132" s="99"/>
    </row>
    <row r="133" spans="1:7" x14ac:dyDescent="0.25">
      <c r="A133" s="97"/>
      <c r="B133" s="98"/>
      <c r="C133" s="76"/>
      <c r="D133" s="99"/>
      <c r="E133" s="99"/>
      <c r="F133" s="99"/>
      <c r="G133" s="99"/>
    </row>
    <row r="134" spans="1:7" x14ac:dyDescent="0.25">
      <c r="A134" s="97"/>
      <c r="B134" s="98"/>
      <c r="C134" s="76"/>
      <c r="D134" s="99"/>
      <c r="E134" s="99"/>
      <c r="F134" s="99"/>
      <c r="G134" s="99"/>
    </row>
    <row r="135" spans="1:7" x14ac:dyDescent="0.25">
      <c r="A135" s="97"/>
      <c r="B135" s="98"/>
      <c r="C135" s="76"/>
      <c r="D135" s="99"/>
      <c r="E135" s="99"/>
      <c r="F135" s="99"/>
      <c r="G135" s="99"/>
    </row>
    <row r="136" spans="1:7" x14ac:dyDescent="0.25">
      <c r="A136" s="97"/>
      <c r="B136" s="98"/>
      <c r="C136" s="76"/>
      <c r="D136" s="99"/>
      <c r="E136" s="99"/>
      <c r="F136" s="99"/>
      <c r="G136" s="9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6CB889-B5EE-478D-A011-935401EF772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F384A3E-E1E9-49FD-ACA9-4DC4AC171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E1F227-3C83-4AFD-8367-9663647CE07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6F4B15-48ED-4B0F-8B2C-4E17C6BB90B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kulupõhine </vt:lpstr>
      <vt:lpstr>kulupõhine annuiteetgraafik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MargitD</dc:creator>
  <cp:lastModifiedBy>Anu Irval</cp:lastModifiedBy>
  <cp:lastPrinted>2010-12-22T22:08:13Z</cp:lastPrinted>
  <dcterms:created xsi:type="dcterms:W3CDTF">2009-11-20T06:24:07Z</dcterms:created>
  <dcterms:modified xsi:type="dcterms:W3CDTF">2023-02-08T15:18:39Z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>Kontrollimata</vt:lpwstr>
  </property>
  <property fmtid="{D5CDD505-2E9C-101B-9397-08002B2CF9AE}" pid="7" name="ContentTypeId">
    <vt:lpwstr>0x01010040C1E66C1C12A5448E2DE15E59C4812C</vt:lpwstr>
  </property>
</Properties>
</file>